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<sst xmlns="http://schemas.openxmlformats.org/spreadsheetml/2006/main" count="343" uniqueCount="173">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</sst>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0" fontId="88" fillId="38" borderId="0" xfId="55" applyFont="1" applyFill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182" fontId="6" fillId="0" borderId="0" xfId="55" applyNumberFormat="1" applyFont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35" fillId="37" borderId="17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35" fillId="0" borderId="17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04" sqref="G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1" t="s">
        <v>171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186"/>
    </row>
    <row r="2" spans="2:25" s="1" customFormat="1" ht="15.75" customHeight="1">
      <c r="B2" s="352"/>
      <c r="C2" s="352"/>
      <c r="D2" s="352"/>
      <c r="E2" s="35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3"/>
      <c r="B3" s="355"/>
      <c r="C3" s="356" t="s">
        <v>0</v>
      </c>
      <c r="D3" s="334" t="s">
        <v>131</v>
      </c>
      <c r="E3" s="334" t="s">
        <v>131</v>
      </c>
      <c r="F3" s="25"/>
      <c r="G3" s="357" t="s">
        <v>26</v>
      </c>
      <c r="H3" s="358"/>
      <c r="I3" s="358"/>
      <c r="J3" s="358"/>
      <c r="K3" s="35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0" t="s">
        <v>141</v>
      </c>
      <c r="V3" s="364" t="s">
        <v>136</v>
      </c>
      <c r="W3" s="364"/>
      <c r="X3" s="364"/>
      <c r="Y3" s="194"/>
    </row>
    <row r="4" spans="1:24" ht="22.5" customHeight="1">
      <c r="A4" s="353"/>
      <c r="B4" s="355"/>
      <c r="C4" s="356"/>
      <c r="D4" s="334"/>
      <c r="E4" s="334"/>
      <c r="F4" s="365" t="s">
        <v>139</v>
      </c>
      <c r="G4" s="345" t="s">
        <v>31</v>
      </c>
      <c r="H4" s="335" t="s">
        <v>129</v>
      </c>
      <c r="I4" s="347" t="s">
        <v>130</v>
      </c>
      <c r="J4" s="335" t="s">
        <v>132</v>
      </c>
      <c r="K4" s="34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7"/>
      <c r="V4" s="349" t="s">
        <v>172</v>
      </c>
      <c r="W4" s="335" t="s">
        <v>44</v>
      </c>
      <c r="X4" s="337" t="s">
        <v>43</v>
      </c>
    </row>
    <row r="5" spans="1:24" ht="67.5" customHeight="1">
      <c r="A5" s="354"/>
      <c r="B5" s="355"/>
      <c r="C5" s="356"/>
      <c r="D5" s="334"/>
      <c r="E5" s="334"/>
      <c r="F5" s="366"/>
      <c r="G5" s="346"/>
      <c r="H5" s="336"/>
      <c r="I5" s="348"/>
      <c r="J5" s="336"/>
      <c r="K5" s="348"/>
      <c r="L5" s="338" t="s">
        <v>135</v>
      </c>
      <c r="M5" s="339"/>
      <c r="N5" s="340"/>
      <c r="O5" s="341" t="s">
        <v>168</v>
      </c>
      <c r="P5" s="342"/>
      <c r="Q5" s="343"/>
      <c r="R5" s="344" t="s">
        <v>167</v>
      </c>
      <c r="S5" s="344"/>
      <c r="T5" s="344"/>
      <c r="U5" s="348"/>
      <c r="V5" s="350"/>
      <c r="W5" s="336"/>
      <c r="X5" s="33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212469.72000000003</v>
      </c>
      <c r="H8" s="103">
        <f>G8-F8</f>
        <v>-17091.718999999983</v>
      </c>
      <c r="I8" s="210">
        <f aca="true" t="shared" si="0" ref="I8:I15">G8/F8</f>
        <v>0.9255462107466578</v>
      </c>
      <c r="J8" s="104">
        <f aca="true" t="shared" si="1" ref="J8:J52">G8-E8</f>
        <v>-1368164.08</v>
      </c>
      <c r="K8" s="156">
        <f aca="true" t="shared" si="2" ref="K8:K14">G8/E8</f>
        <v>0.13442058495775558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17638.26000000004</v>
      </c>
      <c r="T8" s="143">
        <f aca="true" t="shared" si="6" ref="T8:T20">G8/R8</f>
        <v>1.0905308619049512</v>
      </c>
      <c r="U8" s="103">
        <f>U9+U15+U18+U19+U23+U17</f>
        <v>117534.42000000001</v>
      </c>
      <c r="V8" s="103">
        <f>V9+V15+V18+V19+V23+V17</f>
        <v>100442.71</v>
      </c>
      <c r="W8" s="103">
        <f>V8-U8</f>
        <v>-17091.710000000006</v>
      </c>
      <c r="X8" s="143">
        <f aca="true" t="shared" si="7" ref="X8:X15">V8/U8</f>
        <v>0.8545812367134665</v>
      </c>
      <c r="Y8" s="199">
        <f aca="true" t="shared" si="8" ref="Y8:Y22">T8-Q8</f>
        <v>-0.09828554962617986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131692.339</v>
      </c>
      <c r="G9" s="106">
        <v>122408.13</v>
      </c>
      <c r="H9" s="102">
        <f>G9-F9</f>
        <v>-9284.209000000003</v>
      </c>
      <c r="I9" s="208">
        <f t="shared" si="0"/>
        <v>0.9295007661759277</v>
      </c>
      <c r="J9" s="108">
        <f t="shared" si="1"/>
        <v>-833794.87</v>
      </c>
      <c r="K9" s="148">
        <f t="shared" si="2"/>
        <v>0.12801479392974086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20522.190000000002</v>
      </c>
      <c r="T9" s="144">
        <f t="shared" si="6"/>
        <v>1.2014231796850479</v>
      </c>
      <c r="U9" s="107">
        <f>F9-січень!F9</f>
        <v>67863</v>
      </c>
      <c r="V9" s="110">
        <f>G9-січень!G9</f>
        <v>58578.840000000004</v>
      </c>
      <c r="W9" s="111">
        <f>V9-U9</f>
        <v>-9284.159999999996</v>
      </c>
      <c r="X9" s="148">
        <f t="shared" si="7"/>
        <v>0.8631926086379913</v>
      </c>
      <c r="Y9" s="200">
        <f t="shared" si="8"/>
        <v>-0.03108021220210966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120478.7</v>
      </c>
      <c r="G10" s="94">
        <v>112119.86</v>
      </c>
      <c r="H10" s="71">
        <f aca="true" t="shared" si="9" ref="H10:H47">G10-F10</f>
        <v>-8358.839999999997</v>
      </c>
      <c r="I10" s="209">
        <f t="shared" si="0"/>
        <v>0.9306197693036197</v>
      </c>
      <c r="J10" s="72">
        <f t="shared" si="1"/>
        <v>-769683.14</v>
      </c>
      <c r="K10" s="75">
        <f t="shared" si="2"/>
        <v>0.12714842203984336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19393.22</v>
      </c>
      <c r="T10" s="145">
        <f t="shared" si="6"/>
        <v>1.209143995727657</v>
      </c>
      <c r="U10" s="73">
        <f>F10-січень!F10</f>
        <v>61500</v>
      </c>
      <c r="V10" s="98">
        <f>G10-січень!G10</f>
        <v>53141.17</v>
      </c>
      <c r="W10" s="74">
        <f aca="true" t="shared" si="10" ref="W10:W52">V10-U10</f>
        <v>-8358.830000000002</v>
      </c>
      <c r="X10" s="75">
        <f t="shared" si="7"/>
        <v>0.8640840650406504</v>
      </c>
      <c r="Y10" s="198">
        <f t="shared" si="8"/>
        <v>-0.0330074488953338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5826.99</v>
      </c>
      <c r="H11" s="71">
        <f t="shared" si="9"/>
        <v>-1257.71</v>
      </c>
      <c r="I11" s="209">
        <f t="shared" si="0"/>
        <v>0.8224751930215817</v>
      </c>
      <c r="J11" s="72">
        <f t="shared" si="1"/>
        <v>-44073.01</v>
      </c>
      <c r="K11" s="75">
        <f t="shared" si="2"/>
        <v>0.11677334669338676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-68.27000000000044</v>
      </c>
      <c r="T11" s="145">
        <f t="shared" si="6"/>
        <v>0.9884195099113524</v>
      </c>
      <c r="U11" s="73">
        <f>F11-січень!F11</f>
        <v>3600</v>
      </c>
      <c r="V11" s="98">
        <f>G11-січень!G11</f>
        <v>2342.29</v>
      </c>
      <c r="W11" s="74">
        <f t="shared" si="10"/>
        <v>-1257.71</v>
      </c>
      <c r="X11" s="75">
        <f t="shared" si="7"/>
        <v>0.6506361111111111</v>
      </c>
      <c r="Y11" s="198">
        <f t="shared" si="8"/>
        <v>-0.185244964582143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1481.4</v>
      </c>
      <c r="H12" s="71">
        <f t="shared" si="9"/>
        <v>16.990999999999985</v>
      </c>
      <c r="I12" s="209">
        <f t="shared" si="0"/>
        <v>1.011602632871008</v>
      </c>
      <c r="J12" s="72">
        <f t="shared" si="1"/>
        <v>-10518.6</v>
      </c>
      <c r="K12" s="75">
        <f t="shared" si="2"/>
        <v>0.12345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443.98</v>
      </c>
      <c r="T12" s="145">
        <f t="shared" si="6"/>
        <v>1.427965529872183</v>
      </c>
      <c r="U12" s="73">
        <f>F12-січень!F12</f>
        <v>720.0000000000001</v>
      </c>
      <c r="V12" s="98">
        <f>G12-січень!G12</f>
        <v>737.0100000000001</v>
      </c>
      <c r="W12" s="74">
        <f t="shared" si="10"/>
        <v>17.00999999999999</v>
      </c>
      <c r="X12" s="75">
        <f t="shared" si="7"/>
        <v>1.023625</v>
      </c>
      <c r="Y12" s="198">
        <f t="shared" si="8"/>
        <v>0.4273109349913651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2672.27</v>
      </c>
      <c r="H13" s="71">
        <f t="shared" si="9"/>
        <v>186.3699999999999</v>
      </c>
      <c r="I13" s="209">
        <f t="shared" si="0"/>
        <v>1.0749708355122893</v>
      </c>
      <c r="J13" s="72">
        <f t="shared" si="1"/>
        <v>-9327.73</v>
      </c>
      <c r="K13" s="75">
        <f t="shared" si="2"/>
        <v>0.22268916666666666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643.95</v>
      </c>
      <c r="T13" s="145">
        <f t="shared" si="6"/>
        <v>1.3174794904157134</v>
      </c>
      <c r="U13" s="73">
        <f>F13-січень!F13</f>
        <v>2010</v>
      </c>
      <c r="V13" s="98">
        <f>G13-січень!G13</f>
        <v>2196.4</v>
      </c>
      <c r="W13" s="74">
        <f t="shared" si="10"/>
        <v>186.4000000000001</v>
      </c>
      <c r="X13" s="75">
        <f t="shared" si="7"/>
        <v>1.0927363184079601</v>
      </c>
      <c r="Y13" s="198">
        <f t="shared" si="8"/>
        <v>0.12188049033501036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5652.23</v>
      </c>
      <c r="H19" s="102">
        <f t="shared" si="9"/>
        <v>-3413.7700000000004</v>
      </c>
      <c r="I19" s="208">
        <f t="shared" si="12"/>
        <v>0.6234535627619677</v>
      </c>
      <c r="J19" s="108">
        <f t="shared" si="1"/>
        <v>-146075.77</v>
      </c>
      <c r="K19" s="108">
        <f t="shared" si="11"/>
        <v>3.7252385848360223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-8053.68</v>
      </c>
      <c r="T19" s="146">
        <f t="shared" si="6"/>
        <v>0.41239363165233095</v>
      </c>
      <c r="U19" s="107">
        <f>F19-січень!F19</f>
        <v>4076.42</v>
      </c>
      <c r="V19" s="110">
        <f>G19-січень!G19</f>
        <v>662.6499999999996</v>
      </c>
      <c r="W19" s="111">
        <f t="shared" si="10"/>
        <v>-3413.7700000000004</v>
      </c>
      <c r="X19" s="148">
        <f t="shared" si="13"/>
        <v>0.1625568513548652</v>
      </c>
      <c r="Y19" s="197">
        <f t="shared" si="8"/>
        <v>-0.8317869818344596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5652.23</v>
      </c>
      <c r="H20" s="170">
        <f t="shared" si="9"/>
        <v>-3413.7700000000004</v>
      </c>
      <c r="I20" s="211">
        <f t="shared" si="12"/>
        <v>0.6234535627619677</v>
      </c>
      <c r="J20" s="171">
        <f t="shared" si="1"/>
        <v>-61055.770000000004</v>
      </c>
      <c r="K20" s="171">
        <f t="shared" si="11"/>
        <v>8.473091683156442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-8053.68</v>
      </c>
      <c r="T20" s="172">
        <f t="shared" si="6"/>
        <v>0.41239363165233095</v>
      </c>
      <c r="U20" s="136">
        <f>F20-січень!F20</f>
        <v>4076.42</v>
      </c>
      <c r="V20" s="124">
        <f>G20-січень!G20</f>
        <v>662.6499999999996</v>
      </c>
      <c r="W20" s="116">
        <f t="shared" si="10"/>
        <v>-3413.7700000000004</v>
      </c>
      <c r="X20" s="180">
        <f t="shared" si="13"/>
        <v>0.1625568513548652</v>
      </c>
      <c r="Y20" s="197">
        <f t="shared" si="8"/>
        <v>-0.6859254172878031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84184.38</v>
      </c>
      <c r="H23" s="102">
        <f t="shared" si="9"/>
        <v>-4488.720000000001</v>
      </c>
      <c r="I23" s="208">
        <f t="shared" si="12"/>
        <v>0.9493790112221181</v>
      </c>
      <c r="J23" s="108">
        <f t="shared" si="1"/>
        <v>-387382.81999999995</v>
      </c>
      <c r="K23" s="108">
        <f t="shared" si="11"/>
        <v>17.852043144646196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5077.139999999999</v>
      </c>
      <c r="T23" s="147">
        <f aca="true" t="shared" si="14" ref="T23:T41">G23/R23</f>
        <v>1.0641804719770276</v>
      </c>
      <c r="U23" s="107">
        <f>F23-січень!F23</f>
        <v>45465.00000000001</v>
      </c>
      <c r="V23" s="110">
        <f>G23-січень!G23</f>
        <v>40976.240000000005</v>
      </c>
      <c r="W23" s="111">
        <f t="shared" si="10"/>
        <v>-4488.760000000002</v>
      </c>
      <c r="X23" s="148">
        <f t="shared" si="13"/>
        <v>0.9012699879027823</v>
      </c>
      <c r="Y23" s="197">
        <f>T23-Q23</f>
        <v>-0.030691081787667773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24658.78</v>
      </c>
      <c r="H24" s="102">
        <f t="shared" si="9"/>
        <v>-9033.730000000003</v>
      </c>
      <c r="I24" s="208">
        <f t="shared" si="12"/>
        <v>0.7318772035683895</v>
      </c>
      <c r="J24" s="108">
        <f t="shared" si="1"/>
        <v>-192183.22</v>
      </c>
      <c r="K24" s="148">
        <f aca="true" t="shared" si="15" ref="K24:K41">G24/E24</f>
        <v>0.11371772996006309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-6796.27</v>
      </c>
      <c r="T24" s="147">
        <f t="shared" si="14"/>
        <v>0.7839370784659379</v>
      </c>
      <c r="U24" s="107">
        <f>F24-січень!F24</f>
        <v>15541.000000000004</v>
      </c>
      <c r="V24" s="110">
        <f>G24-січень!G24</f>
        <v>6506.360000000001</v>
      </c>
      <c r="W24" s="111">
        <f t="shared" si="10"/>
        <v>-9034.640000000003</v>
      </c>
      <c r="X24" s="148">
        <f t="shared" si="13"/>
        <v>0.4186577440319155</v>
      </c>
      <c r="Y24" s="197">
        <f aca="true" t="shared" si="16" ref="Y24:Y99">T24-Q24</f>
        <v>-0.2624409663664409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5365.59</v>
      </c>
      <c r="H25" s="170">
        <f t="shared" si="9"/>
        <v>-55.409999999999854</v>
      </c>
      <c r="I25" s="211">
        <f t="shared" si="12"/>
        <v>0.9897786386275595</v>
      </c>
      <c r="J25" s="171">
        <f t="shared" si="1"/>
        <v>-23418.41</v>
      </c>
      <c r="K25" s="180">
        <f t="shared" si="15"/>
        <v>0.18640876876042245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957.3800000000001</v>
      </c>
      <c r="T25" s="152">
        <f t="shared" si="14"/>
        <v>1.2171811234038306</v>
      </c>
      <c r="U25" s="107">
        <f>F25-січень!F25</f>
        <v>780</v>
      </c>
      <c r="V25" s="110">
        <f>G25-січень!G25</f>
        <v>723.6999999999998</v>
      </c>
      <c r="W25" s="116">
        <f t="shared" si="10"/>
        <v>-56.30000000000018</v>
      </c>
      <c r="X25" s="180">
        <f t="shared" si="13"/>
        <v>0.9278205128205126</v>
      </c>
      <c r="Y25" s="197">
        <f t="shared" si="16"/>
        <v>0.08458417744929192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303.65</v>
      </c>
      <c r="H26" s="158">
        <f t="shared" si="9"/>
        <v>108.53999999999996</v>
      </c>
      <c r="I26" s="212">
        <f t="shared" si="12"/>
        <v>1.556301573471375</v>
      </c>
      <c r="J26" s="176">
        <f t="shared" si="1"/>
        <v>-1218.35</v>
      </c>
      <c r="K26" s="191">
        <f t="shared" si="15"/>
        <v>0.19950722733245727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153.42</v>
      </c>
      <c r="T26" s="162">
        <f t="shared" si="14"/>
        <v>2.0212341077015243</v>
      </c>
      <c r="U26" s="167">
        <f>F26-січень!F26</f>
        <v>40</v>
      </c>
      <c r="V26" s="167">
        <f>G26-січень!G26</f>
        <v>148.53999999999996</v>
      </c>
      <c r="W26" s="176">
        <f t="shared" si="10"/>
        <v>108.53999999999996</v>
      </c>
      <c r="X26" s="191">
        <f aca="true" t="shared" si="17" ref="X26:X35">V26/U26</f>
        <v>3.713499999999999</v>
      </c>
      <c r="Y26" s="197">
        <f t="shared" si="16"/>
        <v>1.0152125198795414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5061.9400000000005</v>
      </c>
      <c r="H27" s="158">
        <f t="shared" si="9"/>
        <v>-163.94999999999982</v>
      </c>
      <c r="I27" s="212">
        <f t="shared" si="12"/>
        <v>0.9686273534268804</v>
      </c>
      <c r="J27" s="176">
        <f t="shared" si="1"/>
        <v>-22200.059999999998</v>
      </c>
      <c r="K27" s="191">
        <f t="shared" si="15"/>
        <v>0.18567749981659454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803.96</v>
      </c>
      <c r="T27" s="162">
        <f t="shared" si="14"/>
        <v>1.1888125355215384</v>
      </c>
      <c r="U27" s="167">
        <f>F27-січень!F27</f>
        <v>740</v>
      </c>
      <c r="V27" s="167">
        <f>G27-січень!G27</f>
        <v>575.1500000000005</v>
      </c>
      <c r="W27" s="176">
        <f t="shared" si="10"/>
        <v>-164.84999999999945</v>
      </c>
      <c r="X27" s="191">
        <f t="shared" si="17"/>
        <v>0.7772297297297305</v>
      </c>
      <c r="Y27" s="197">
        <f t="shared" si="16"/>
        <v>0.04820416643000858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73</v>
      </c>
      <c r="H28" s="218">
        <f t="shared" si="9"/>
        <v>13.700000000000003</v>
      </c>
      <c r="I28" s="220">
        <f t="shared" si="12"/>
        <v>1.231028667790894</v>
      </c>
      <c r="J28" s="221">
        <f t="shared" si="1"/>
        <v>-243</v>
      </c>
      <c r="K28" s="222">
        <f t="shared" si="15"/>
        <v>0.2310126582278481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-55.97</v>
      </c>
      <c r="T28" s="222">
        <f t="shared" si="14"/>
        <v>0.5660231061487168</v>
      </c>
      <c r="U28" s="206">
        <f>F28-січень!F28</f>
        <v>29.999999999999996</v>
      </c>
      <c r="V28" s="206">
        <f>G28-січень!G28</f>
        <v>43.7</v>
      </c>
      <c r="W28" s="221">
        <f t="shared" si="10"/>
        <v>13.700000000000006</v>
      </c>
      <c r="X28" s="222">
        <f t="shared" si="17"/>
        <v>1.456666666666667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230.65</v>
      </c>
      <c r="H29" s="218">
        <f t="shared" si="9"/>
        <v>94.84</v>
      </c>
      <c r="I29" s="220">
        <f t="shared" si="12"/>
        <v>1.698328547235108</v>
      </c>
      <c r="J29" s="221">
        <f t="shared" si="1"/>
        <v>-975.35</v>
      </c>
      <c r="K29" s="222">
        <f t="shared" si="15"/>
        <v>0.1912520729684909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209.39000000000001</v>
      </c>
      <c r="T29" s="222">
        <f t="shared" si="14"/>
        <v>10.84901222953904</v>
      </c>
      <c r="U29" s="206">
        <f>F29-січень!F29</f>
        <v>10</v>
      </c>
      <c r="V29" s="206">
        <f>G29-січень!G29</f>
        <v>104.84</v>
      </c>
      <c r="W29" s="221">
        <f t="shared" si="10"/>
        <v>94.84</v>
      </c>
      <c r="X29" s="222">
        <f t="shared" si="17"/>
        <v>10.484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434.3</v>
      </c>
      <c r="H30" s="218">
        <f t="shared" si="9"/>
        <v>134.21000000000004</v>
      </c>
      <c r="I30" s="220">
        <f t="shared" si="12"/>
        <v>1.4472324969175916</v>
      </c>
      <c r="J30" s="221">
        <f t="shared" si="1"/>
        <v>-1920.7</v>
      </c>
      <c r="K30" s="222">
        <f t="shared" si="15"/>
        <v>0.18441613588110403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391.66</v>
      </c>
      <c r="T30" s="222">
        <f t="shared" si="14"/>
        <v>10.185272045028142</v>
      </c>
      <c r="U30" s="206">
        <f>F30-січень!F30</f>
        <v>19.999999999999943</v>
      </c>
      <c r="V30" s="206">
        <f>G30-січень!G30</f>
        <v>153.31</v>
      </c>
      <c r="W30" s="221">
        <f t="shared" si="10"/>
        <v>133.31000000000006</v>
      </c>
      <c r="X30" s="222">
        <f t="shared" si="17"/>
        <v>7.665500000000022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4627.64</v>
      </c>
      <c r="H31" s="218">
        <f t="shared" si="9"/>
        <v>-298.15999999999985</v>
      </c>
      <c r="I31" s="220">
        <f t="shared" si="12"/>
        <v>0.9394697308051484</v>
      </c>
      <c r="J31" s="221">
        <f t="shared" si="1"/>
        <v>-20279.36</v>
      </c>
      <c r="K31" s="222">
        <f t="shared" si="15"/>
        <v>0.18579676396193842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412.3000000000002</v>
      </c>
      <c r="T31" s="222">
        <f t="shared" si="14"/>
        <v>1.097809429369873</v>
      </c>
      <c r="U31" s="206">
        <f>F31-січень!F31</f>
        <v>720</v>
      </c>
      <c r="V31" s="206">
        <f>G31-січень!G31</f>
        <v>421.84000000000015</v>
      </c>
      <c r="W31" s="221"/>
      <c r="X31" s="222">
        <f t="shared" si="17"/>
        <v>0.5858888888888891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191.17</v>
      </c>
      <c r="H32" s="170">
        <f t="shared" si="9"/>
        <v>32.139999999999986</v>
      </c>
      <c r="I32" s="211">
        <f t="shared" si="12"/>
        <v>1.2021002326605041</v>
      </c>
      <c r="J32" s="171">
        <f t="shared" si="1"/>
        <v>-90.83000000000001</v>
      </c>
      <c r="K32" s="180">
        <f t="shared" si="15"/>
        <v>0.6779078014184396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111.99999999999999</v>
      </c>
      <c r="T32" s="150">
        <f t="shared" si="14"/>
        <v>2.414677276746242</v>
      </c>
      <c r="U32" s="136">
        <f>F32-січень!F32</f>
        <v>2</v>
      </c>
      <c r="V32" s="124">
        <f>G32-січень!G32</f>
        <v>34.139999999999986</v>
      </c>
      <c r="W32" s="116">
        <f t="shared" si="10"/>
        <v>32.139999999999986</v>
      </c>
      <c r="X32" s="180">
        <f t="shared" si="17"/>
        <v>17.069999999999993</v>
      </c>
      <c r="Y32" s="198">
        <f t="shared" si="16"/>
        <v>1.9776441428157334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-13.8</v>
      </c>
      <c r="H33" s="71">
        <f t="shared" si="9"/>
        <v>-41.650000000000006</v>
      </c>
      <c r="I33" s="209">
        <f t="shared" si="12"/>
        <v>-0.4955116696588869</v>
      </c>
      <c r="J33" s="72">
        <f t="shared" si="1"/>
        <v>-113.8</v>
      </c>
      <c r="K33" s="75">
        <f t="shared" si="15"/>
        <v>-0.138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-38.8</v>
      </c>
      <c r="T33" s="75">
        <f t="shared" si="14"/>
        <v>-0.552</v>
      </c>
      <c r="U33" s="73">
        <f>F33-січень!F33</f>
        <v>0</v>
      </c>
      <c r="V33" s="98">
        <f>G33-січень!G33</f>
        <v>-41.650000000000006</v>
      </c>
      <c r="W33" s="74">
        <f t="shared" si="10"/>
        <v>-41.650000000000006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19102.02</v>
      </c>
      <c r="H35" s="102">
        <f t="shared" si="9"/>
        <v>-9010.46</v>
      </c>
      <c r="I35" s="211">
        <f t="shared" si="12"/>
        <v>0.6794854100385309</v>
      </c>
      <c r="J35" s="171">
        <f t="shared" si="1"/>
        <v>-168673.98</v>
      </c>
      <c r="K35" s="180">
        <f t="shared" si="15"/>
        <v>0.10172769683026585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-7865.649999999998</v>
      </c>
      <c r="T35" s="149">
        <f t="shared" si="14"/>
        <v>0.7083303822688427</v>
      </c>
      <c r="U35" s="136">
        <f>F35-січень!F35</f>
        <v>14759</v>
      </c>
      <c r="V35" s="124">
        <f>G35-січень!G35</f>
        <v>5748.52</v>
      </c>
      <c r="W35" s="116">
        <f t="shared" si="10"/>
        <v>-9010.48</v>
      </c>
      <c r="X35" s="180">
        <f t="shared" si="17"/>
        <v>0.3894925130428891</v>
      </c>
      <c r="Y35" s="198">
        <f t="shared" si="16"/>
        <v>-0.3281233976583766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13518.26</v>
      </c>
      <c r="H37" s="158">
        <f t="shared" si="9"/>
        <v>-5367.99</v>
      </c>
      <c r="I37" s="212">
        <f t="shared" si="12"/>
        <v>0.7157725858759679</v>
      </c>
      <c r="J37" s="176">
        <f t="shared" si="1"/>
        <v>-113567.74</v>
      </c>
      <c r="K37" s="191">
        <f t="shared" si="15"/>
        <v>0.10637096139621989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-4590.1900000000005</v>
      </c>
      <c r="T37" s="162">
        <f t="shared" si="14"/>
        <v>0.7465166814387758</v>
      </c>
      <c r="U37" s="167">
        <f>F37-січень!F37</f>
        <v>9600</v>
      </c>
      <c r="V37" s="167">
        <f>G37-січень!G37</f>
        <v>4232</v>
      </c>
      <c r="W37" s="176">
        <f t="shared" si="10"/>
        <v>-5368</v>
      </c>
      <c r="X37" s="191">
        <f>V37/U37</f>
        <v>0.44083333333333335</v>
      </c>
      <c r="Y37" s="197">
        <f t="shared" si="16"/>
        <v>-0.2903873808254014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5453.65</v>
      </c>
      <c r="H38" s="218">
        <f t="shared" si="9"/>
        <v>-3430.75</v>
      </c>
      <c r="I38" s="220">
        <f t="shared" si="12"/>
        <v>0.6138456170366035</v>
      </c>
      <c r="J38" s="221">
        <f t="shared" si="1"/>
        <v>-51836.35</v>
      </c>
      <c r="K38" s="222">
        <f t="shared" si="15"/>
        <v>0.09519375109094082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-3192.2299999999996</v>
      </c>
      <c r="T38" s="222">
        <f t="shared" si="14"/>
        <v>0.6307802097646509</v>
      </c>
      <c r="U38" s="206">
        <f>F38-січень!F38</f>
        <v>4900</v>
      </c>
      <c r="V38" s="206">
        <f>G38-січень!G38</f>
        <v>1469.2399999999998</v>
      </c>
      <c r="W38" s="221">
        <f t="shared" si="10"/>
        <v>-3430.76</v>
      </c>
      <c r="X38" s="222">
        <f t="shared" si="19"/>
        <v>29.98448979591836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10935.27</v>
      </c>
      <c r="H39" s="218">
        <f t="shared" si="9"/>
        <v>-4858.18</v>
      </c>
      <c r="I39" s="220">
        <f t="shared" si="12"/>
        <v>0.6923927324302164</v>
      </c>
      <c r="J39" s="221">
        <f t="shared" si="1"/>
        <v>-95050.73</v>
      </c>
      <c r="K39" s="222">
        <f t="shared" si="15"/>
        <v>0.10317655162002529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-4047.529999999999</v>
      </c>
      <c r="T39" s="222">
        <f t="shared" si="14"/>
        <v>0.7298549002856609</v>
      </c>
      <c r="U39" s="206">
        <f>F39-січень!F39</f>
        <v>8000.000000000001</v>
      </c>
      <c r="V39" s="206">
        <f>G39-січень!G39</f>
        <v>3141.8200000000006</v>
      </c>
      <c r="W39" s="221">
        <f t="shared" si="10"/>
        <v>-4858.18</v>
      </c>
      <c r="X39" s="222">
        <f t="shared" si="19"/>
        <v>39.27275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130.1</v>
      </c>
      <c r="H40" s="218">
        <f t="shared" si="9"/>
        <v>-211.73</v>
      </c>
      <c r="I40" s="220">
        <f t="shared" si="12"/>
        <v>0.3805985431354767</v>
      </c>
      <c r="J40" s="221">
        <f t="shared" si="1"/>
        <v>-3269.9</v>
      </c>
      <c r="K40" s="222">
        <f t="shared" si="15"/>
        <v>0.03826470588235294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-83.23000000000002</v>
      </c>
      <c r="T40" s="222">
        <f t="shared" si="14"/>
        <v>0.6098532789574836</v>
      </c>
      <c r="U40" s="206">
        <f>F40-січень!F40</f>
        <v>259</v>
      </c>
      <c r="V40" s="206">
        <f>G40-січень!G40</f>
        <v>47.269999999999996</v>
      </c>
      <c r="W40" s="221">
        <f t="shared" si="10"/>
        <v>-211.73000000000002</v>
      </c>
      <c r="X40" s="222">
        <f t="shared" si="19"/>
        <v>18.250965250965248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2582.99</v>
      </c>
      <c r="H41" s="218">
        <f t="shared" si="9"/>
        <v>-509.8100000000004</v>
      </c>
      <c r="I41" s="220">
        <f t="shared" si="12"/>
        <v>0.8351623124676667</v>
      </c>
      <c r="J41" s="221">
        <f t="shared" si="1"/>
        <v>-18517.010000000002</v>
      </c>
      <c r="K41" s="222">
        <f t="shared" si="15"/>
        <v>0.1224165876777251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-542.6600000000003</v>
      </c>
      <c r="T41" s="222">
        <f t="shared" si="14"/>
        <v>0.8263849119383168</v>
      </c>
      <c r="U41" s="206">
        <f>F41-січень!F41</f>
        <v>1600.0000000000002</v>
      </c>
      <c r="V41" s="206">
        <f>G41-січень!G41</f>
        <v>1090.1799999999998</v>
      </c>
      <c r="W41" s="221">
        <f t="shared" si="10"/>
        <v>-509.8200000000004</v>
      </c>
      <c r="X41" s="222">
        <f t="shared" si="19"/>
        <v>68.13624999999998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31.93</v>
      </c>
      <c r="H43" s="102">
        <f t="shared" si="9"/>
        <v>-0.5</v>
      </c>
      <c r="I43" s="208">
        <f>G43/F43</f>
        <v>0.9845821769966081</v>
      </c>
      <c r="J43" s="108">
        <f t="shared" si="1"/>
        <v>-142.47</v>
      </c>
      <c r="K43" s="148">
        <f>G43/E43</f>
        <v>0.1830848623853211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-2.270000000000003</v>
      </c>
      <c r="T43" s="148">
        <f aca="true" t="shared" si="20" ref="T43:T51">G43/R43</f>
        <v>0.9336257309941519</v>
      </c>
      <c r="U43" s="107">
        <f>F43-січень!F43</f>
        <v>22</v>
      </c>
      <c r="V43" s="110">
        <f>G43-січень!G43</f>
        <v>21.5</v>
      </c>
      <c r="W43" s="111">
        <f t="shared" si="10"/>
        <v>-0.5</v>
      </c>
      <c r="X43" s="148">
        <f>V43/U43</f>
        <v>0.9772727272727273</v>
      </c>
      <c r="Y43" s="197">
        <f t="shared" si="16"/>
        <v>-0.1784773170864501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23.6</v>
      </c>
      <c r="H44" s="71">
        <f t="shared" si="9"/>
        <v>-1.2999999999999972</v>
      </c>
      <c r="I44" s="209">
        <f>G44/F44</f>
        <v>0.9477911646586347</v>
      </c>
      <c r="J44" s="72">
        <f t="shared" si="1"/>
        <v>-77.30000000000001</v>
      </c>
      <c r="K44" s="75">
        <f>G44/E44</f>
        <v>0.23389494549058473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3.740000000000002</v>
      </c>
      <c r="T44" s="75">
        <f t="shared" si="20"/>
        <v>1.188318227593152</v>
      </c>
      <c r="U44" s="73">
        <f>F44-січень!F44</f>
        <v>14.999999999999998</v>
      </c>
      <c r="V44" s="98">
        <f>G44-січень!G44</f>
        <v>13.700000000000001</v>
      </c>
      <c r="W44" s="74">
        <f t="shared" si="10"/>
        <v>-1.2999999999999972</v>
      </c>
      <c r="X44" s="75">
        <f>V44/U44</f>
        <v>0.9133333333333336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59496.01</v>
      </c>
      <c r="H47" s="102">
        <f t="shared" si="9"/>
        <v>4547.8499999999985</v>
      </c>
      <c r="I47" s="208">
        <f>G47/F47</f>
        <v>1.0827661927169172</v>
      </c>
      <c r="J47" s="108">
        <f t="shared" si="1"/>
        <v>-195054.78999999998</v>
      </c>
      <c r="K47" s="148">
        <f>G47/E47</f>
        <v>0.2337294166822497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11867.450000000004</v>
      </c>
      <c r="T47" s="160">
        <f t="shared" si="20"/>
        <v>1.2491666764647096</v>
      </c>
      <c r="U47" s="107">
        <f>F47-січень!F47</f>
        <v>29902.000000000004</v>
      </c>
      <c r="V47" s="110">
        <f>G47-січень!G47</f>
        <v>34449.81</v>
      </c>
      <c r="W47" s="111">
        <f t="shared" si="10"/>
        <v>4547.809999999994</v>
      </c>
      <c r="X47" s="148">
        <f>V47/U47</f>
        <v>1.1520904956190219</v>
      </c>
      <c r="Y47" s="197">
        <f t="shared" si="16"/>
        <v>0.10956504197980554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10683.87</v>
      </c>
      <c r="G49" s="94">
        <v>13475.96</v>
      </c>
      <c r="H49" s="71">
        <f>G49-F49</f>
        <v>2792.0899999999983</v>
      </c>
      <c r="I49" s="209">
        <f>G49/F49</f>
        <v>1.2613369500003275</v>
      </c>
      <c r="J49" s="72">
        <f t="shared" si="1"/>
        <v>-42239.04</v>
      </c>
      <c r="K49" s="75">
        <f>G49/E49</f>
        <v>0.24187310419097188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3720.0099999999984</v>
      </c>
      <c r="T49" s="153">
        <f t="shared" si="20"/>
        <v>1.381306792265233</v>
      </c>
      <c r="U49" s="73">
        <f>F49-січень!F49</f>
        <v>6800.000000000001</v>
      </c>
      <c r="V49" s="98">
        <f>G49-січень!G49</f>
        <v>9592.09</v>
      </c>
      <c r="W49" s="74">
        <f t="shared" si="10"/>
        <v>2792.0899999999992</v>
      </c>
      <c r="X49" s="75">
        <f>V49/U49</f>
        <v>1.410601470588235</v>
      </c>
      <c r="Y49" s="197">
        <f t="shared" si="16"/>
        <v>0.14402988074291256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44240.49</v>
      </c>
      <c r="G50" s="94">
        <v>45998.2</v>
      </c>
      <c r="H50" s="71">
        <f>G50-F50</f>
        <v>1757.7099999999991</v>
      </c>
      <c r="I50" s="209">
        <f>G50/F50</f>
        <v>1.0397307986416968</v>
      </c>
      <c r="J50" s="72">
        <f t="shared" si="1"/>
        <v>-152756.8</v>
      </c>
      <c r="K50" s="75">
        <f>G50/E50</f>
        <v>0.23143166209655103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8141.699999999997</v>
      </c>
      <c r="T50" s="153">
        <f t="shared" si="20"/>
        <v>1.215067425673266</v>
      </c>
      <c r="U50" s="73">
        <f>F50-січень!F50</f>
        <v>23099.999999999996</v>
      </c>
      <c r="V50" s="98">
        <f>G50-січень!G50</f>
        <v>24857.709999999995</v>
      </c>
      <c r="W50" s="74">
        <f t="shared" si="10"/>
        <v>1757.7099999999991</v>
      </c>
      <c r="X50" s="75">
        <f>V50/U50</f>
        <v>1.076091341991342</v>
      </c>
      <c r="Y50" s="197">
        <f t="shared" si="16"/>
        <v>0.10015895861785618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6428.969999999999</v>
      </c>
      <c r="H53" s="103">
        <f>H54+H55+H56+H57+H58+H60+H62+H63+H64+H65+H66+H71+H72+H76+H59+H61</f>
        <v>-406.57800000000015</v>
      </c>
      <c r="I53" s="143">
        <f aca="true" t="shared" si="21" ref="I53:I72">G53/F53</f>
        <v>0.9405200577920013</v>
      </c>
      <c r="J53" s="104">
        <f>G53-E53</f>
        <v>-40819.93</v>
      </c>
      <c r="K53" s="156">
        <f aca="true" t="shared" si="22" ref="K53:K72">G53/E53</f>
        <v>0.13606602481750896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2201.24</v>
      </c>
      <c r="T53" s="143">
        <f>G53/R53</f>
        <v>1.520667119234199</v>
      </c>
      <c r="U53" s="103">
        <f>U54+U55+U56+U57+U58+U60+U62+U63+U64+U65+U66+U71+U72+U76+U59+U61</f>
        <v>3587.788</v>
      </c>
      <c r="V53" s="103">
        <f>V54+V55+V56+V57+V58+V60+V62+V63+V64+V65+V66+V71+V72+V76+V59+V61</f>
        <v>3181.21</v>
      </c>
      <c r="W53" s="103">
        <f>W54+W55+W56+W57+W58+W60+W62+W63+W64+W65+W66+W71+W72+W76</f>
        <v>-391.54800000000006</v>
      </c>
      <c r="X53" s="143">
        <f>V53/U53</f>
        <v>0.8866772507182699</v>
      </c>
      <c r="Y53" s="197">
        <f t="shared" si="16"/>
        <v>0.839660595544277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55.39</v>
      </c>
      <c r="H54" s="102">
        <f aca="true" t="shared" si="23" ref="H54:H78">G54-F54</f>
        <v>49.28</v>
      </c>
      <c r="I54" s="213">
        <f t="shared" si="21"/>
        <v>9.065466448445171</v>
      </c>
      <c r="J54" s="115">
        <f>G54-E54</f>
        <v>-2594.61</v>
      </c>
      <c r="K54" s="155">
        <f t="shared" si="22"/>
        <v>0.02090188679245283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46.21</v>
      </c>
      <c r="T54" s="155">
        <f>G54/R54</f>
        <v>6.033769063180828</v>
      </c>
      <c r="U54" s="107">
        <f>F54-січень!F54</f>
        <v>5</v>
      </c>
      <c r="V54" s="110">
        <f>G54-січень!G54</f>
        <v>54.28</v>
      </c>
      <c r="W54" s="111">
        <f aca="true" t="shared" si="24" ref="W54:W78">V54-U54</f>
        <v>49.28</v>
      </c>
      <c r="X54" s="155">
        <f>V54/U54</f>
        <v>10.856</v>
      </c>
      <c r="Y54" s="197">
        <f t="shared" si="16"/>
        <v>5.027679373132384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40.28</v>
      </c>
      <c r="H58" s="102">
        <f t="shared" si="23"/>
        <v>-48.150000000000006</v>
      </c>
      <c r="I58" s="213">
        <f t="shared" si="21"/>
        <v>0.4555015266312337</v>
      </c>
      <c r="J58" s="115">
        <f t="shared" si="25"/>
        <v>-703.72</v>
      </c>
      <c r="K58" s="155">
        <f t="shared" si="22"/>
        <v>0.05413978494623656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-41.8</v>
      </c>
      <c r="T58" s="155">
        <f t="shared" si="28"/>
        <v>0.49074074074074076</v>
      </c>
      <c r="U58" s="107">
        <f>F58-січень!F58</f>
        <v>60.00000000000001</v>
      </c>
      <c r="V58" s="110">
        <f>G58-січень!G58</f>
        <v>11.850000000000001</v>
      </c>
      <c r="W58" s="111">
        <f t="shared" si="24"/>
        <v>-48.150000000000006</v>
      </c>
      <c r="X58" s="155">
        <f t="shared" si="29"/>
        <v>0.1975</v>
      </c>
      <c r="Y58" s="197">
        <f t="shared" si="16"/>
        <v>-0.56411457110795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164.42</v>
      </c>
      <c r="H60" s="102">
        <f t="shared" si="23"/>
        <v>-19.580000000000013</v>
      </c>
      <c r="I60" s="213">
        <f t="shared" si="21"/>
        <v>0.893586956521739</v>
      </c>
      <c r="J60" s="115">
        <f t="shared" si="25"/>
        <v>-1119.58</v>
      </c>
      <c r="K60" s="155">
        <f t="shared" si="22"/>
        <v>0.12805295950155762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-27.97</v>
      </c>
      <c r="T60" s="155">
        <f t="shared" si="28"/>
        <v>0.8546182234003846</v>
      </c>
      <c r="U60" s="107">
        <f>F60-січень!F60</f>
        <v>94.81</v>
      </c>
      <c r="V60" s="110">
        <f>G60-січень!G60</f>
        <v>75.22999999999999</v>
      </c>
      <c r="W60" s="111">
        <f t="shared" si="24"/>
        <v>-19.580000000000013</v>
      </c>
      <c r="X60" s="155">
        <f t="shared" si="29"/>
        <v>0.7934817002425903</v>
      </c>
      <c r="Y60" s="197">
        <f t="shared" si="16"/>
        <v>-0.21081815743503685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3690</v>
      </c>
      <c r="G62" s="106">
        <v>3660.29</v>
      </c>
      <c r="H62" s="102">
        <f t="shared" si="23"/>
        <v>-29.710000000000036</v>
      </c>
      <c r="I62" s="213">
        <f t="shared" si="21"/>
        <v>0.9919485094850948</v>
      </c>
      <c r="J62" s="115">
        <f t="shared" si="25"/>
        <v>-17599.71</v>
      </c>
      <c r="K62" s="155">
        <f t="shared" si="22"/>
        <v>0.17216792097836311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1516.5700000000002</v>
      </c>
      <c r="T62" s="155">
        <f t="shared" si="28"/>
        <v>1.70744780101879</v>
      </c>
      <c r="U62" s="107">
        <f>F62-січень!F62</f>
        <v>1800</v>
      </c>
      <c r="V62" s="110">
        <f>G62-січень!G62</f>
        <v>1766.19</v>
      </c>
      <c r="W62" s="111">
        <f t="shared" si="24"/>
        <v>-33.809999999999945</v>
      </c>
      <c r="X62" s="155">
        <f t="shared" si="29"/>
        <v>0.9812166666666667</v>
      </c>
      <c r="Y62" s="197">
        <f t="shared" si="16"/>
        <v>0.6502696809261401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109.43</v>
      </c>
      <c r="H63" s="102">
        <f t="shared" si="23"/>
        <v>-11.569999999999993</v>
      </c>
      <c r="I63" s="213">
        <f t="shared" si="21"/>
        <v>0.9043801652892562</v>
      </c>
      <c r="J63" s="115">
        <f t="shared" si="25"/>
        <v>-657.5699999999999</v>
      </c>
      <c r="K63" s="155">
        <f t="shared" si="22"/>
        <v>0.14267275097783574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18.99000000000001</v>
      </c>
      <c r="T63" s="155">
        <f t="shared" si="28"/>
        <v>1.2099734630694383</v>
      </c>
      <c r="U63" s="107">
        <f>F63-січень!F63</f>
        <v>64</v>
      </c>
      <c r="V63" s="110">
        <f>G63-січень!G63</f>
        <v>50.06000000000001</v>
      </c>
      <c r="W63" s="111">
        <f t="shared" si="24"/>
        <v>-13.93999999999999</v>
      </c>
      <c r="X63" s="155">
        <f t="shared" si="29"/>
        <v>0.7821875000000001</v>
      </c>
      <c r="Y63" s="197">
        <f t="shared" si="16"/>
        <v>0.1297526304402905</v>
      </c>
    </row>
    <row r="64" spans="1:25" s="6" customFormat="1" ht="31.5">
      <c r="A64" s="8"/>
      <c r="B64" s="19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99.66</v>
      </c>
      <c r="H66" s="102">
        <f t="shared" si="23"/>
        <v>-20.980000000000004</v>
      </c>
      <c r="I66" s="213">
        <f t="shared" si="21"/>
        <v>0.8260941644562334</v>
      </c>
      <c r="J66" s="115">
        <f t="shared" si="25"/>
        <v>-766.34</v>
      </c>
      <c r="K66" s="155">
        <f t="shared" si="22"/>
        <v>0.11508083140877598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10.61</v>
      </c>
      <c r="T66" s="155">
        <f t="shared" si="28"/>
        <v>1.1191465468837731</v>
      </c>
      <c r="U66" s="107">
        <f>F66-січень!F66</f>
        <v>74.4</v>
      </c>
      <c r="V66" s="110">
        <f>G66-січень!G66</f>
        <v>53.419999999999995</v>
      </c>
      <c r="W66" s="111">
        <f t="shared" si="24"/>
        <v>-20.98000000000001</v>
      </c>
      <c r="X66" s="155">
        <f t="shared" si="29"/>
        <v>0.7180107526881719</v>
      </c>
      <c r="Y66" s="197">
        <f t="shared" si="16"/>
        <v>0.15286594613842042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77.71</v>
      </c>
      <c r="H67" s="71">
        <f t="shared" si="23"/>
        <v>-19.710000000000008</v>
      </c>
      <c r="I67" s="209">
        <f t="shared" si="21"/>
        <v>0.7976801478135905</v>
      </c>
      <c r="J67" s="72">
        <f t="shared" si="25"/>
        <v>-650.49</v>
      </c>
      <c r="K67" s="75">
        <f t="shared" si="22"/>
        <v>0.1067151881351277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4</v>
      </c>
      <c r="T67" s="204">
        <f t="shared" si="28"/>
        <v>1.0542667209333876</v>
      </c>
      <c r="U67" s="73">
        <f>F67-січень!F67</f>
        <v>63</v>
      </c>
      <c r="V67" s="98">
        <f>G67-січень!G67</f>
        <v>43.28999999999999</v>
      </c>
      <c r="W67" s="74">
        <f t="shared" si="24"/>
        <v>-19.710000000000008</v>
      </c>
      <c r="X67" s="75">
        <f t="shared" si="29"/>
        <v>0.687142857142857</v>
      </c>
      <c r="Y67" s="197">
        <f t="shared" si="16"/>
        <v>0.09688984417495361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21.91</v>
      </c>
      <c r="H70" s="71">
        <f t="shared" si="23"/>
        <v>-1.3099999999999987</v>
      </c>
      <c r="I70" s="209">
        <f t="shared" si="21"/>
        <v>0.9435831180017227</v>
      </c>
      <c r="J70" s="72">
        <f t="shared" si="25"/>
        <v>-114.89000000000001</v>
      </c>
      <c r="K70" s="75">
        <f t="shared" si="22"/>
        <v>0.16016081871345028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6.67</v>
      </c>
      <c r="T70" s="204">
        <f t="shared" si="28"/>
        <v>1.4376640419947506</v>
      </c>
      <c r="U70" s="73">
        <f>F70-січень!F70</f>
        <v>11.399999999999999</v>
      </c>
      <c r="V70" s="98">
        <f>G70-січень!G70</f>
        <v>10.09</v>
      </c>
      <c r="W70" s="74">
        <f t="shared" si="24"/>
        <v>-1.3099999999999987</v>
      </c>
      <c r="X70" s="75">
        <f t="shared" si="29"/>
        <v>0.8850877192982457</v>
      </c>
      <c r="Y70" s="197">
        <f t="shared" si="16"/>
        <v>0.4274735236075107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894.82</v>
      </c>
      <c r="H72" s="102">
        <f t="shared" si="23"/>
        <v>-353.83000000000004</v>
      </c>
      <c r="I72" s="213">
        <f t="shared" si="21"/>
        <v>0.7166299603571857</v>
      </c>
      <c r="J72" s="115">
        <f t="shared" si="25"/>
        <v>-7275.18</v>
      </c>
      <c r="K72" s="155">
        <f t="shared" si="22"/>
        <v>0.10952509179926562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-1816.6099999999997</v>
      </c>
      <c r="T72" s="155">
        <f t="shared" si="28"/>
        <v>0.3300177397166809</v>
      </c>
      <c r="U72" s="107">
        <f>F72-січень!F72</f>
        <v>680.0000000000001</v>
      </c>
      <c r="V72" s="110">
        <f>G72-січень!G72</f>
        <v>326.1700000000001</v>
      </c>
      <c r="W72" s="111">
        <f t="shared" si="24"/>
        <v>-353.83000000000004</v>
      </c>
      <c r="X72" s="155">
        <f t="shared" si="29"/>
        <v>0.4796617647058824</v>
      </c>
      <c r="Y72" s="197">
        <f t="shared" si="16"/>
        <v>-0.6802556400125609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218903.54</v>
      </c>
      <c r="H79" s="103">
        <f>G79-F79</f>
        <v>-17500.117000000027</v>
      </c>
      <c r="I79" s="210">
        <f>G79/F79</f>
        <v>0.9259735774730421</v>
      </c>
      <c r="J79" s="104">
        <f>G79-E79</f>
        <v>-1409014.16</v>
      </c>
      <c r="K79" s="156">
        <f>G79/E79</f>
        <v>0.13446843166580227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15377.170000000013</v>
      </c>
      <c r="T79" s="156">
        <f>G79/R79</f>
        <v>1.0755536985207372</v>
      </c>
      <c r="U79" s="103">
        <f>U8+U53+U77+U78</f>
        <v>121125.10800000001</v>
      </c>
      <c r="V79" s="103">
        <f>V8+V53+V77+V78</f>
        <v>103625.00000000001</v>
      </c>
      <c r="W79" s="135">
        <f>V79-U79</f>
        <v>-17500.107999999993</v>
      </c>
      <c r="X79" s="156">
        <f>V79/U79</f>
        <v>0.8555203930138086</v>
      </c>
      <c r="Y79" s="197">
        <f t="shared" si="16"/>
        <v>-0.08807876699672379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32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806.39</v>
      </c>
      <c r="T88" s="147">
        <f t="shared" si="31"/>
        <v>20160.75</v>
      </c>
      <c r="U88" s="112">
        <f>F88-січень!F88</f>
        <v>0</v>
      </c>
      <c r="V88" s="118">
        <f>G88-січень!G88</f>
        <v>0</v>
      </c>
      <c r="W88" s="117">
        <f t="shared" si="35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169.55</v>
      </c>
      <c r="H89" s="112">
        <f t="shared" si="32"/>
        <v>-845.45</v>
      </c>
      <c r="I89" s="213">
        <f>G89/F89</f>
        <v>0.16704433497536947</v>
      </c>
      <c r="J89" s="117">
        <f aca="true" t="shared" si="36" ref="J89:J98">G89-E89</f>
        <v>-16279.45</v>
      </c>
      <c r="K89" s="147">
        <f>G89/E89</f>
        <v>0.010307617484345553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167.65</v>
      </c>
      <c r="T89" s="147">
        <f t="shared" si="31"/>
        <v>89.23684210526316</v>
      </c>
      <c r="U89" s="112">
        <f>F89-січень!F89</f>
        <v>1000</v>
      </c>
      <c r="V89" s="118">
        <f>G89-січень!G89</f>
        <v>154.55</v>
      </c>
      <c r="W89" s="117">
        <f t="shared" si="35"/>
        <v>-845.45</v>
      </c>
      <c r="X89" s="147">
        <f>V89/U89</f>
        <v>0.15455000000000002</v>
      </c>
      <c r="Y89" s="197">
        <f t="shared" si="16"/>
        <v>87.21698614386993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213.12</v>
      </c>
      <c r="H90" s="112">
        <f t="shared" si="32"/>
        <v>-2786.88</v>
      </c>
      <c r="I90" s="213">
        <f>G90/F90</f>
        <v>0.07104</v>
      </c>
      <c r="J90" s="117">
        <f t="shared" si="36"/>
        <v>-21786.88</v>
      </c>
      <c r="K90" s="147">
        <f>G90/E90</f>
        <v>0.009687272727272727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123</v>
      </c>
      <c r="T90" s="147">
        <f t="shared" si="31"/>
        <v>2.3648468708388815</v>
      </c>
      <c r="U90" s="112">
        <f>F90-січень!F90</f>
        <v>2843</v>
      </c>
      <c r="V90" s="118">
        <f>G90-січень!G90</f>
        <v>56.110000000000014</v>
      </c>
      <c r="W90" s="117">
        <f t="shared" si="35"/>
        <v>-2786.89</v>
      </c>
      <c r="X90" s="147">
        <f>V90/U90</f>
        <v>0.019736194161097436</v>
      </c>
      <c r="Y90" s="197">
        <f t="shared" si="16"/>
        <v>1.0936026463325288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1191.1</v>
      </c>
      <c r="H92" s="129">
        <f t="shared" si="32"/>
        <v>-3634.329</v>
      </c>
      <c r="I92" s="216">
        <f>G92/F92</f>
        <v>0.24683815677321122</v>
      </c>
      <c r="J92" s="131">
        <f t="shared" si="36"/>
        <v>-42281.9</v>
      </c>
      <c r="K92" s="151">
        <f>G92/E92</f>
        <v>0.027398615232443125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1098.04</v>
      </c>
      <c r="T92" s="147">
        <f t="shared" si="31"/>
        <v>12.79926928863099</v>
      </c>
      <c r="U92" s="129">
        <f>F92-січень!F92</f>
        <v>3846</v>
      </c>
      <c r="V92" s="174">
        <f>G92-січень!G92</f>
        <v>211.65999999999997</v>
      </c>
      <c r="W92" s="131">
        <f t="shared" si="35"/>
        <v>-3634.34</v>
      </c>
      <c r="X92" s="151">
        <f>V92/U92</f>
        <v>0.055033801352054074</v>
      </c>
      <c r="Y92" s="197">
        <f t="shared" si="16"/>
        <v>11.153042398402928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2378.04</v>
      </c>
      <c r="H95" s="112">
        <f t="shared" si="32"/>
        <v>-440.71000000000004</v>
      </c>
      <c r="I95" s="213">
        <f>G95/F95</f>
        <v>0.843650554323725</v>
      </c>
      <c r="J95" s="117">
        <f t="shared" si="36"/>
        <v>-6671.96</v>
      </c>
      <c r="K95" s="147">
        <f>G95/E95</f>
        <v>0.2627668508287293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2366.56</v>
      </c>
      <c r="T95" s="147">
        <f t="shared" si="31"/>
        <v>207.14634146341461</v>
      </c>
      <c r="U95" s="112">
        <f>F95-січень!F95</f>
        <v>2356</v>
      </c>
      <c r="V95" s="118">
        <f>G95-січень!G95</f>
        <v>1914.8</v>
      </c>
      <c r="W95" s="117">
        <f t="shared" si="35"/>
        <v>-441.20000000000005</v>
      </c>
      <c r="X95" s="147">
        <f>V95/U95</f>
        <v>0.8127334465195246</v>
      </c>
      <c r="Y95" s="197">
        <f t="shared" si="16"/>
        <v>206.01987051640728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2378.06</v>
      </c>
      <c r="H97" s="129">
        <f t="shared" si="32"/>
        <v>-443.69000000000005</v>
      </c>
      <c r="I97" s="216">
        <f>G97/F97</f>
        <v>0.8427606981483122</v>
      </c>
      <c r="J97" s="131">
        <f t="shared" si="36"/>
        <v>-6714.9400000000005</v>
      </c>
      <c r="K97" s="151">
        <f>G97/E97</f>
        <v>0.26152644891674914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2366.24</v>
      </c>
      <c r="T97" s="147">
        <f t="shared" si="31"/>
        <v>201.18950930626056</v>
      </c>
      <c r="U97" s="129">
        <f>F97-січень!F97</f>
        <v>2359</v>
      </c>
      <c r="V97" s="174">
        <f>G97-січень!G97</f>
        <v>1914.81</v>
      </c>
      <c r="W97" s="131">
        <f t="shared" si="35"/>
        <v>-444.19000000000005</v>
      </c>
      <c r="X97" s="151">
        <f>V97/U97</f>
        <v>0.811704111911827</v>
      </c>
      <c r="Y97" s="197">
        <f t="shared" si="16"/>
        <v>200.06458492597105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1.94</v>
      </c>
      <c r="H98" s="112">
        <f t="shared" si="32"/>
        <v>-1.52</v>
      </c>
      <c r="I98" s="213">
        <f>G98/F98</f>
        <v>0.5606936416184971</v>
      </c>
      <c r="J98" s="117">
        <f t="shared" si="36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1.5999999999999999</v>
      </c>
      <c r="T98" s="147">
        <f t="shared" si="31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5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3571.11</v>
      </c>
      <c r="H100" s="184">
        <f>G100-F100</f>
        <v>-4079.529</v>
      </c>
      <c r="I100" s="217">
        <f>G100/F100</f>
        <v>0.4667727754505212</v>
      </c>
      <c r="J100" s="177">
        <f>G100-E100</f>
        <v>-49014.303</v>
      </c>
      <c r="K100" s="178">
        <f>G100/E100</f>
        <v>0.0679106580374295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3454.08</v>
      </c>
      <c r="T100" s="178">
        <f t="shared" si="31"/>
        <v>30.514483465778007</v>
      </c>
      <c r="U100" s="183">
        <f>U86+U87+U92+U97+U98</f>
        <v>6206.76442</v>
      </c>
      <c r="V100" s="183">
        <f>V86+V87+V92+V97+V98</f>
        <v>2126.7099999999996</v>
      </c>
      <c r="W100" s="177">
        <f>V100-U100</f>
        <v>-4080.054420000001</v>
      </c>
      <c r="X100" s="178">
        <f>V100/U100</f>
        <v>0.342643905276495</v>
      </c>
      <c r="Y100" s="197">
        <f>T100-Q100</f>
        <v>28.992992726154426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222474.65</v>
      </c>
      <c r="H101" s="184">
        <f>G101-F101</f>
        <v>-21579.646000000037</v>
      </c>
      <c r="I101" s="217">
        <f>G101/F101</f>
        <v>0.9115785038260501</v>
      </c>
      <c r="J101" s="177">
        <f>G101-E101</f>
        <v>-1458028.463</v>
      </c>
      <c r="K101" s="178">
        <f>G101/E101</f>
        <v>0.13238574107895748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18831.250000000015</v>
      </c>
      <c r="T101" s="178">
        <f t="shared" si="31"/>
        <v>1.0924716931656022</v>
      </c>
      <c r="U101" s="184">
        <f>U79+U100</f>
        <v>127331.87242000001</v>
      </c>
      <c r="V101" s="184">
        <f>V79+V100</f>
        <v>105751.71000000002</v>
      </c>
      <c r="W101" s="177">
        <f>V101-U101</f>
        <v>-21580.162419999993</v>
      </c>
      <c r="X101" s="178">
        <f>V101/U101</f>
        <v>0.8305203401955912</v>
      </c>
      <c r="Y101" s="197">
        <f>T101-Q101</f>
        <v>-0.07978840609803206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3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5833.372333333343</v>
      </c>
      <c r="H104" s="263"/>
      <c r="I104" s="263"/>
      <c r="J104" s="263"/>
      <c r="V104" s="262">
        <f>IF(W79&lt;0,ABS(W79/C103),0)</f>
        <v>5833.369333333331</v>
      </c>
    </row>
    <row r="105" spans="2:7" ht="30.75">
      <c r="B105" s="264" t="s">
        <v>146</v>
      </c>
      <c r="C105" s="265">
        <v>43154</v>
      </c>
      <c r="D105" s="262"/>
      <c r="E105" s="262">
        <v>4247</v>
      </c>
      <c r="F105" s="78"/>
      <c r="G105" s="4" t="s">
        <v>147</v>
      </c>
    </row>
    <row r="106" spans="3:10" ht="15">
      <c r="C106" s="265">
        <v>43153</v>
      </c>
      <c r="D106" s="262"/>
      <c r="E106" s="262">
        <v>6637.1</v>
      </c>
      <c r="F106" s="78"/>
      <c r="G106" s="363"/>
      <c r="H106" s="363"/>
      <c r="I106" s="267"/>
      <c r="J106" s="268"/>
    </row>
    <row r="107" spans="3:10" ht="15">
      <c r="C107" s="265">
        <v>43152</v>
      </c>
      <c r="D107" s="262"/>
      <c r="E107" s="262">
        <v>4486.6</v>
      </c>
      <c r="F107" s="78"/>
      <c r="G107" s="363"/>
      <c r="H107" s="363"/>
      <c r="I107" s="267"/>
      <c r="J107" s="269"/>
    </row>
    <row r="108" spans="3:10" ht="15">
      <c r="C108" s="265"/>
      <c r="D108" s="4"/>
      <c r="F108" s="270"/>
      <c r="G108" s="367"/>
      <c r="H108" s="367"/>
      <c r="I108" s="271"/>
      <c r="J108" s="268"/>
    </row>
    <row r="109" spans="2:10" ht="16.5">
      <c r="B109" s="361" t="s">
        <v>148</v>
      </c>
      <c r="C109" s="362"/>
      <c r="D109" s="272"/>
      <c r="E109" s="317">
        <v>41.88</v>
      </c>
      <c r="F109" s="274" t="s">
        <v>149</v>
      </c>
      <c r="G109" s="363"/>
      <c r="H109" s="363"/>
      <c r="I109" s="275"/>
      <c r="J109" s="268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6" sqref="A26:IV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1" t="s">
        <v>128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186"/>
    </row>
    <row r="2" spans="2:25" s="1" customFormat="1" ht="15.75" customHeight="1">
      <c r="B2" s="352"/>
      <c r="C2" s="352"/>
      <c r="D2" s="352"/>
      <c r="E2" s="35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3"/>
      <c r="B3" s="355"/>
      <c r="C3" s="356" t="s">
        <v>0</v>
      </c>
      <c r="D3" s="371" t="s">
        <v>131</v>
      </c>
      <c r="E3" s="334" t="s">
        <v>131</v>
      </c>
      <c r="F3" s="25"/>
      <c r="G3" s="357" t="s">
        <v>26</v>
      </c>
      <c r="H3" s="358"/>
      <c r="I3" s="358"/>
      <c r="J3" s="358"/>
      <c r="K3" s="35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0" t="s">
        <v>140</v>
      </c>
      <c r="V3" s="364" t="s">
        <v>124</v>
      </c>
      <c r="W3" s="364"/>
      <c r="X3" s="364"/>
      <c r="Y3" s="194"/>
    </row>
    <row r="4" spans="1:24" ht="22.5" customHeight="1">
      <c r="A4" s="353"/>
      <c r="B4" s="355"/>
      <c r="C4" s="356"/>
      <c r="D4" s="372"/>
      <c r="E4" s="334"/>
      <c r="F4" s="365" t="s">
        <v>138</v>
      </c>
      <c r="G4" s="345" t="s">
        <v>31</v>
      </c>
      <c r="H4" s="335" t="s">
        <v>122</v>
      </c>
      <c r="I4" s="347" t="s">
        <v>123</v>
      </c>
      <c r="J4" s="335" t="s">
        <v>132</v>
      </c>
      <c r="K4" s="34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7"/>
      <c r="V4" s="349" t="s">
        <v>137</v>
      </c>
      <c r="W4" s="335" t="s">
        <v>44</v>
      </c>
      <c r="X4" s="337" t="s">
        <v>43</v>
      </c>
    </row>
    <row r="5" spans="1:24" ht="67.5" customHeight="1">
      <c r="A5" s="354"/>
      <c r="B5" s="355"/>
      <c r="C5" s="356"/>
      <c r="D5" s="373"/>
      <c r="E5" s="334"/>
      <c r="F5" s="366"/>
      <c r="G5" s="346"/>
      <c r="H5" s="336"/>
      <c r="I5" s="348"/>
      <c r="J5" s="336"/>
      <c r="K5" s="348"/>
      <c r="L5" s="338" t="s">
        <v>109</v>
      </c>
      <c r="M5" s="339"/>
      <c r="N5" s="340"/>
      <c r="O5" s="368" t="s">
        <v>125</v>
      </c>
      <c r="P5" s="369"/>
      <c r="Q5" s="370"/>
      <c r="R5" s="344" t="s">
        <v>127</v>
      </c>
      <c r="S5" s="344"/>
      <c r="T5" s="344"/>
      <c r="U5" s="348"/>
      <c r="V5" s="350"/>
      <c r="W5" s="336"/>
      <c r="X5" s="33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63"/>
      <c r="H106" s="363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63"/>
      <c r="H107" s="363"/>
      <c r="I107" s="267"/>
      <c r="J107" s="269"/>
      <c r="Y107" s="199"/>
    </row>
    <row r="108" spans="3:25" ht="15">
      <c r="C108" s="265"/>
      <c r="D108" s="4"/>
      <c r="F108" s="270"/>
      <c r="G108" s="367"/>
      <c r="H108" s="367"/>
      <c r="I108" s="271"/>
      <c r="J108" s="268"/>
      <c r="Y108" s="199"/>
    </row>
    <row r="109" spans="2:25" ht="16.5">
      <c r="B109" s="361" t="s">
        <v>148</v>
      </c>
      <c r="C109" s="361"/>
      <c r="D109" s="272"/>
      <c r="E109" s="272">
        <f>3396166.95/1000</f>
        <v>3396.1669500000003</v>
      </c>
      <c r="F109" s="274" t="s">
        <v>149</v>
      </c>
      <c r="G109" s="363"/>
      <c r="H109" s="363"/>
      <c r="I109" s="275"/>
      <c r="J109" s="268"/>
      <c r="Y109" s="199"/>
    </row>
    <row r="110" spans="4:25" ht="15" hidden="1">
      <c r="D110" s="4"/>
      <c r="F110" s="270"/>
      <c r="G110" s="363"/>
      <c r="H110" s="363"/>
      <c r="I110" s="270"/>
      <c r="J110" s="273"/>
      <c r="Y110" s="199"/>
    </row>
    <row r="111" spans="2:25" ht="15" hidden="1">
      <c r="B111" s="277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18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19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13" t="s">
        <v>165</v>
      </c>
      <c r="D116" s="320">
        <f>D113+D114+D115</f>
        <v>1680503.1130000001</v>
      </c>
      <c r="E116" s="320">
        <f>E113+E114+E115</f>
        <v>1680503.1130000001</v>
      </c>
      <c r="F116" s="320">
        <f>F113+F114+F115</f>
        <v>116722.42358000002</v>
      </c>
      <c r="G116" s="320">
        <f>G113+G114+G115</f>
        <v>116722.93</v>
      </c>
      <c r="H116" s="320">
        <f>H113+H114+H115</f>
        <v>0.5064200000016879</v>
      </c>
      <c r="I116" s="32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16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199"/>
    </row>
    <row r="122" spans="2:25" ht="17.25" hidden="1">
      <c r="B122" s="329" t="s">
        <v>30</v>
      </c>
      <c r="C122" s="330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31" t="s">
        <v>152</v>
      </c>
      <c r="C123" s="330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79" t="s">
        <v>153</v>
      </c>
      <c r="C124" s="280">
        <v>40000000</v>
      </c>
      <c r="D124" s="281">
        <v>1499675.2</v>
      </c>
      <c r="E124" s="281">
        <v>1499675.2</v>
      </c>
      <c r="F124" s="281">
        <v>164550.67</v>
      </c>
      <c r="G124" s="316">
        <v>157946.6</v>
      </c>
      <c r="H124" s="281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26" t="s">
        <v>169</v>
      </c>
      <c r="C125" s="327">
        <v>41033900</v>
      </c>
      <c r="D125" s="328">
        <v>249086.1</v>
      </c>
      <c r="E125" s="328">
        <v>249086.1</v>
      </c>
      <c r="F125" s="328">
        <v>19179.6</v>
      </c>
      <c r="G125" s="332">
        <v>19179.6</v>
      </c>
      <c r="H125" s="328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26" t="s">
        <v>170</v>
      </c>
      <c r="C126" s="327">
        <v>41034200</v>
      </c>
      <c r="D126" s="328">
        <v>226186</v>
      </c>
      <c r="E126" s="328">
        <v>226186</v>
      </c>
      <c r="F126" s="328">
        <v>22003</v>
      </c>
      <c r="G126" s="332">
        <v>22003</v>
      </c>
      <c r="H126" s="328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79" t="s">
        <v>166</v>
      </c>
      <c r="C127" s="280"/>
      <c r="D127" s="281">
        <v>0</v>
      </c>
      <c r="E127" s="281">
        <v>0</v>
      </c>
      <c r="F127" s="281">
        <v>0</v>
      </c>
      <c r="G127" s="316">
        <v>0</v>
      </c>
      <c r="H127" s="281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2" t="s">
        <v>154</v>
      </c>
      <c r="C128" s="283"/>
      <c r="D128" s="284">
        <f>D123+D124+D127</f>
        <v>3270627.968</v>
      </c>
      <c r="E128" s="284">
        <f>E123+E124+E127</f>
        <v>3270627.968</v>
      </c>
      <c r="F128" s="284">
        <f>F123+F124+F127</f>
        <v>288810.56483000005</v>
      </c>
      <c r="G128" s="284">
        <f>G123+G124+G127</f>
        <v>281074.64</v>
      </c>
      <c r="H128" s="28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85" t="s">
        <v>155</v>
      </c>
      <c r="D135" s="4"/>
      <c r="F135" s="78"/>
      <c r="G135" s="4"/>
      <c r="Y135" s="199"/>
    </row>
    <row r="136" spans="2:25" ht="30.75" hidden="1">
      <c r="B136" s="286" t="s">
        <v>156</v>
      </c>
      <c r="C136" s="287">
        <v>13010200</v>
      </c>
      <c r="D136" s="288">
        <f>D17</f>
        <v>0</v>
      </c>
      <c r="E136" s="288">
        <f aca="true" t="shared" si="50" ref="E136:X136">E17</f>
        <v>0</v>
      </c>
      <c r="F136" s="288">
        <f t="shared" si="50"/>
        <v>0</v>
      </c>
      <c r="G136" s="289">
        <f t="shared" si="50"/>
        <v>0</v>
      </c>
      <c r="H136" s="288">
        <f t="shared" si="50"/>
        <v>0</v>
      </c>
      <c r="I136" s="308">
        <f t="shared" si="50"/>
        <v>0</v>
      </c>
      <c r="J136" s="288">
        <f t="shared" si="50"/>
        <v>0</v>
      </c>
      <c r="K136" s="308">
        <f t="shared" si="50"/>
        <v>0</v>
      </c>
      <c r="L136" s="288">
        <f t="shared" si="50"/>
        <v>0</v>
      </c>
      <c r="M136" s="288">
        <f t="shared" si="50"/>
        <v>0</v>
      </c>
      <c r="N136" s="288">
        <f t="shared" si="50"/>
        <v>0</v>
      </c>
      <c r="O136" s="288">
        <f t="shared" si="50"/>
        <v>0.49</v>
      </c>
      <c r="P136" s="288">
        <f t="shared" si="50"/>
        <v>-0.49</v>
      </c>
      <c r="Q136" s="308">
        <f t="shared" si="50"/>
        <v>0</v>
      </c>
      <c r="R136" s="288">
        <f t="shared" si="50"/>
        <v>0</v>
      </c>
      <c r="S136" s="288">
        <f t="shared" si="50"/>
        <v>0</v>
      </c>
      <c r="T136" s="308" t="e">
        <f t="shared" si="50"/>
        <v>#DIV/0!</v>
      </c>
      <c r="U136" s="288">
        <f t="shared" si="50"/>
        <v>0</v>
      </c>
      <c r="V136" s="288">
        <f t="shared" si="50"/>
        <v>0</v>
      </c>
      <c r="W136" s="288">
        <f t="shared" si="50"/>
        <v>0</v>
      </c>
      <c r="X136" s="308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0" t="s">
        <v>157</v>
      </c>
      <c r="C137" s="287">
        <v>13030200</v>
      </c>
      <c r="D137" s="288">
        <f>D18</f>
        <v>235.6</v>
      </c>
      <c r="E137" s="288">
        <f aca="true" t="shared" si="52" ref="E137:X137">E18</f>
        <v>235.6</v>
      </c>
      <c r="F137" s="288">
        <f t="shared" si="52"/>
        <v>0</v>
      </c>
      <c r="G137" s="289">
        <f t="shared" si="52"/>
        <v>0</v>
      </c>
      <c r="H137" s="288">
        <f t="shared" si="52"/>
        <v>0</v>
      </c>
      <c r="I137" s="308" t="e">
        <f t="shared" si="52"/>
        <v>#DIV/0!</v>
      </c>
      <c r="J137" s="288">
        <f t="shared" si="52"/>
        <v>-235.6</v>
      </c>
      <c r="K137" s="308">
        <f t="shared" si="52"/>
        <v>0</v>
      </c>
      <c r="L137" s="288">
        <f t="shared" si="52"/>
        <v>0</v>
      </c>
      <c r="M137" s="288">
        <f t="shared" si="52"/>
        <v>0</v>
      </c>
      <c r="N137" s="288">
        <f t="shared" si="52"/>
        <v>0</v>
      </c>
      <c r="O137" s="288">
        <f t="shared" si="52"/>
        <v>220.59</v>
      </c>
      <c r="P137" s="288">
        <f t="shared" si="52"/>
        <v>15.009999999999991</v>
      </c>
      <c r="Q137" s="308">
        <f t="shared" si="52"/>
        <v>1.0680447889750215</v>
      </c>
      <c r="R137" s="288">
        <f t="shared" si="52"/>
        <v>0</v>
      </c>
      <c r="S137" s="288">
        <f t="shared" si="52"/>
        <v>0</v>
      </c>
      <c r="T137" s="308" t="e">
        <f t="shared" si="52"/>
        <v>#DIV/0!</v>
      </c>
      <c r="U137" s="288">
        <f t="shared" si="52"/>
        <v>0</v>
      </c>
      <c r="V137" s="288">
        <f t="shared" si="52"/>
        <v>0</v>
      </c>
      <c r="W137" s="288">
        <f t="shared" si="52"/>
        <v>0</v>
      </c>
      <c r="X137" s="308" t="e">
        <f t="shared" si="52"/>
        <v>#DIV/0!</v>
      </c>
      <c r="Y137" s="199" t="e">
        <f t="shared" si="51"/>
        <v>#DIV/0!</v>
      </c>
    </row>
    <row r="138" spans="2:25" ht="15" hidden="1">
      <c r="B138" s="291" t="s">
        <v>51</v>
      </c>
      <c r="C138" s="292">
        <v>21080500</v>
      </c>
      <c r="D138" s="293">
        <f>D56</f>
        <v>158</v>
      </c>
      <c r="E138" s="293">
        <f aca="true" t="shared" si="53" ref="E138:X138">E56</f>
        <v>158</v>
      </c>
      <c r="F138" s="293">
        <f t="shared" si="53"/>
        <v>0</v>
      </c>
      <c r="G138" s="294">
        <f t="shared" si="53"/>
        <v>0</v>
      </c>
      <c r="H138" s="293">
        <f t="shared" si="53"/>
        <v>0</v>
      </c>
      <c r="I138" s="322" t="e">
        <f t="shared" si="53"/>
        <v>#DIV/0!</v>
      </c>
      <c r="J138" s="293">
        <f t="shared" si="53"/>
        <v>-158</v>
      </c>
      <c r="K138" s="322">
        <f t="shared" si="53"/>
        <v>0</v>
      </c>
      <c r="L138" s="293">
        <f t="shared" si="53"/>
        <v>0</v>
      </c>
      <c r="M138" s="293">
        <f t="shared" si="53"/>
        <v>0</v>
      </c>
      <c r="N138" s="293">
        <f t="shared" si="53"/>
        <v>0</v>
      </c>
      <c r="O138" s="293">
        <f t="shared" si="53"/>
        <v>153.3</v>
      </c>
      <c r="P138" s="293">
        <f t="shared" si="53"/>
        <v>4.699999999999989</v>
      </c>
      <c r="Q138" s="322">
        <f t="shared" si="53"/>
        <v>1.030658838878017</v>
      </c>
      <c r="R138" s="293">
        <f t="shared" si="53"/>
        <v>14.87</v>
      </c>
      <c r="S138" s="293">
        <f t="shared" si="53"/>
        <v>-14.87</v>
      </c>
      <c r="T138" s="322">
        <f t="shared" si="53"/>
        <v>0</v>
      </c>
      <c r="U138" s="293">
        <f t="shared" si="53"/>
        <v>0</v>
      </c>
      <c r="V138" s="293">
        <f t="shared" si="53"/>
        <v>0</v>
      </c>
      <c r="W138" s="293">
        <f t="shared" si="53"/>
        <v>0</v>
      </c>
      <c r="X138" s="308" t="e">
        <f t="shared" si="53"/>
        <v>#DIV/0!</v>
      </c>
      <c r="Y138" s="199">
        <f t="shared" si="51"/>
        <v>-1.030658838878017</v>
      </c>
    </row>
    <row r="139" spans="2:25" ht="30.75" hidden="1">
      <c r="B139" s="295" t="s">
        <v>34</v>
      </c>
      <c r="C139" s="296">
        <v>21080900</v>
      </c>
      <c r="D139" s="297">
        <f>D57</f>
        <v>13</v>
      </c>
      <c r="E139" s="297">
        <f aca="true" t="shared" si="54" ref="E139:X139">E57</f>
        <v>13</v>
      </c>
      <c r="F139" s="297">
        <f t="shared" si="54"/>
        <v>2</v>
      </c>
      <c r="G139" s="298">
        <f t="shared" si="54"/>
        <v>2.02</v>
      </c>
      <c r="H139" s="297">
        <f t="shared" si="54"/>
        <v>0.020000000000000018</v>
      </c>
      <c r="I139" s="323">
        <f t="shared" si="54"/>
        <v>1.01</v>
      </c>
      <c r="J139" s="297">
        <f t="shared" si="54"/>
        <v>-10.98</v>
      </c>
      <c r="K139" s="323">
        <f t="shared" si="54"/>
        <v>0.1553846153846154</v>
      </c>
      <c r="L139" s="297">
        <f t="shared" si="54"/>
        <v>0</v>
      </c>
      <c r="M139" s="297">
        <f t="shared" si="54"/>
        <v>0</v>
      </c>
      <c r="N139" s="297">
        <f t="shared" si="54"/>
        <v>0</v>
      </c>
      <c r="O139" s="297">
        <f t="shared" si="54"/>
        <v>12.95</v>
      </c>
      <c r="P139" s="297">
        <f t="shared" si="54"/>
        <v>0.05000000000000071</v>
      </c>
      <c r="Q139" s="323">
        <f t="shared" si="54"/>
        <v>1.0038610038610039</v>
      </c>
      <c r="R139" s="297">
        <f t="shared" si="54"/>
        <v>0</v>
      </c>
      <c r="S139" s="297">
        <f t="shared" si="54"/>
        <v>2.02</v>
      </c>
      <c r="T139" s="323">
        <f t="shared" si="54"/>
        <v>0</v>
      </c>
      <c r="U139" s="297">
        <f t="shared" si="54"/>
        <v>2</v>
      </c>
      <c r="V139" s="297">
        <f t="shared" si="54"/>
        <v>2.02</v>
      </c>
      <c r="W139" s="297">
        <f t="shared" si="54"/>
        <v>0.020000000000000018</v>
      </c>
      <c r="X139" s="325">
        <f t="shared" si="54"/>
        <v>1.01</v>
      </c>
      <c r="Y139" s="199">
        <f t="shared" si="51"/>
        <v>-1.0038610038610039</v>
      </c>
    </row>
    <row r="140" spans="2:25" ht="15" hidden="1">
      <c r="B140" s="290" t="s">
        <v>16</v>
      </c>
      <c r="C140" s="287">
        <v>21081100</v>
      </c>
      <c r="D140" s="288">
        <f>D58</f>
        <v>744</v>
      </c>
      <c r="E140" s="288">
        <f aca="true" t="shared" si="55" ref="E140:X140">E58</f>
        <v>744</v>
      </c>
      <c r="F140" s="288">
        <f t="shared" si="55"/>
        <v>28.43</v>
      </c>
      <c r="G140" s="289">
        <f t="shared" si="55"/>
        <v>28.43</v>
      </c>
      <c r="H140" s="288">
        <f t="shared" si="55"/>
        <v>0</v>
      </c>
      <c r="I140" s="308">
        <f t="shared" si="55"/>
        <v>1</v>
      </c>
      <c r="J140" s="288">
        <f t="shared" si="55"/>
        <v>-715.57</v>
      </c>
      <c r="K140" s="308">
        <f t="shared" si="55"/>
        <v>0.03821236559139785</v>
      </c>
      <c r="L140" s="288">
        <f t="shared" si="55"/>
        <v>0</v>
      </c>
      <c r="M140" s="288">
        <f t="shared" si="55"/>
        <v>0</v>
      </c>
      <c r="N140" s="288">
        <f t="shared" si="55"/>
        <v>0</v>
      </c>
      <c r="O140" s="288">
        <f t="shared" si="55"/>
        <v>705.31</v>
      </c>
      <c r="P140" s="288">
        <f t="shared" si="55"/>
        <v>38.690000000000055</v>
      </c>
      <c r="Q140" s="308">
        <f t="shared" si="55"/>
        <v>1.0548553118486907</v>
      </c>
      <c r="R140" s="288">
        <f t="shared" si="55"/>
        <v>11.17</v>
      </c>
      <c r="S140" s="288">
        <f t="shared" si="55"/>
        <v>17.259999999999998</v>
      </c>
      <c r="T140" s="308">
        <f t="shared" si="55"/>
        <v>2.5452103849597134</v>
      </c>
      <c r="U140" s="288">
        <f t="shared" si="55"/>
        <v>28.43</v>
      </c>
      <c r="V140" s="288">
        <f t="shared" si="55"/>
        <v>28.43</v>
      </c>
      <c r="W140" s="288">
        <f t="shared" si="55"/>
        <v>0</v>
      </c>
      <c r="X140" s="308">
        <f t="shared" si="55"/>
        <v>1</v>
      </c>
      <c r="Y140" s="199">
        <f t="shared" si="51"/>
        <v>1.4903550731110227</v>
      </c>
    </row>
    <row r="141" spans="2:25" ht="46.5" hidden="1">
      <c r="B141" s="290" t="s">
        <v>67</v>
      </c>
      <c r="C141" s="287">
        <v>21081500</v>
      </c>
      <c r="D141" s="288">
        <f>D59</f>
        <v>115.5</v>
      </c>
      <c r="E141" s="288">
        <f aca="true" t="shared" si="56" ref="E141:X141">E59</f>
        <v>115.5</v>
      </c>
      <c r="F141" s="288">
        <f t="shared" si="56"/>
        <v>0</v>
      </c>
      <c r="G141" s="289">
        <f t="shared" si="56"/>
        <v>-6.55</v>
      </c>
      <c r="H141" s="288">
        <f t="shared" si="56"/>
        <v>-6.55</v>
      </c>
      <c r="I141" s="308" t="e">
        <f t="shared" si="56"/>
        <v>#DIV/0!</v>
      </c>
      <c r="J141" s="288">
        <f t="shared" si="56"/>
        <v>-122.05</v>
      </c>
      <c r="K141" s="308">
        <f t="shared" si="56"/>
        <v>-0.05670995670995671</v>
      </c>
      <c r="L141" s="288">
        <f t="shared" si="56"/>
        <v>0</v>
      </c>
      <c r="M141" s="288">
        <f t="shared" si="56"/>
        <v>0</v>
      </c>
      <c r="N141" s="288">
        <f t="shared" si="56"/>
        <v>0</v>
      </c>
      <c r="O141" s="288">
        <f t="shared" si="56"/>
        <v>114.3</v>
      </c>
      <c r="P141" s="288">
        <f t="shared" si="56"/>
        <v>1.2000000000000028</v>
      </c>
      <c r="Q141" s="308">
        <f t="shared" si="56"/>
        <v>1.010498687664042</v>
      </c>
      <c r="R141" s="288">
        <f t="shared" si="56"/>
        <v>0</v>
      </c>
      <c r="S141" s="288">
        <f t="shared" si="56"/>
        <v>-6.55</v>
      </c>
      <c r="T141" s="308" t="e">
        <f t="shared" si="56"/>
        <v>#DIV/0!</v>
      </c>
      <c r="U141" s="288">
        <f t="shared" si="56"/>
        <v>0</v>
      </c>
      <c r="V141" s="288">
        <f t="shared" si="56"/>
        <v>-6.55</v>
      </c>
      <c r="W141" s="288">
        <f t="shared" si="56"/>
        <v>-6.55</v>
      </c>
      <c r="X141" s="308" t="e">
        <f t="shared" si="56"/>
        <v>#DIV/0!</v>
      </c>
      <c r="Y141" s="199" t="e">
        <f t="shared" si="51"/>
        <v>#DIV/0!</v>
      </c>
    </row>
    <row r="142" spans="2:25" ht="46.5" hidden="1">
      <c r="B142" s="290" t="s">
        <v>17</v>
      </c>
      <c r="C142" s="287" t="s">
        <v>18</v>
      </c>
      <c r="D142" s="288">
        <f>D71</f>
        <v>3</v>
      </c>
      <c r="E142" s="288">
        <f aca="true" t="shared" si="57" ref="E142:X142">E71</f>
        <v>3</v>
      </c>
      <c r="F142" s="288">
        <f t="shared" si="57"/>
        <v>0</v>
      </c>
      <c r="G142" s="289">
        <f t="shared" si="57"/>
        <v>0</v>
      </c>
      <c r="H142" s="288">
        <f t="shared" si="57"/>
        <v>0</v>
      </c>
      <c r="I142" s="308" t="e">
        <f t="shared" si="57"/>
        <v>#DIV/0!</v>
      </c>
      <c r="J142" s="288">
        <f t="shared" si="57"/>
        <v>-3</v>
      </c>
      <c r="K142" s="308">
        <f t="shared" si="57"/>
        <v>0</v>
      </c>
      <c r="L142" s="288">
        <f t="shared" si="57"/>
        <v>0</v>
      </c>
      <c r="M142" s="288">
        <f t="shared" si="57"/>
        <v>0</v>
      </c>
      <c r="N142" s="288">
        <f t="shared" si="57"/>
        <v>0</v>
      </c>
      <c r="O142" s="288">
        <f t="shared" si="57"/>
        <v>2.04</v>
      </c>
      <c r="P142" s="288">
        <f t="shared" si="57"/>
        <v>0.96</v>
      </c>
      <c r="Q142" s="308">
        <f t="shared" si="57"/>
        <v>1.4705882352941175</v>
      </c>
      <c r="R142" s="288">
        <f t="shared" si="57"/>
        <v>1.67</v>
      </c>
      <c r="S142" s="288">
        <f t="shared" si="57"/>
        <v>-1.67</v>
      </c>
      <c r="T142" s="308">
        <f t="shared" si="57"/>
        <v>0</v>
      </c>
      <c r="U142" s="288">
        <f t="shared" si="57"/>
        <v>0</v>
      </c>
      <c r="V142" s="288">
        <f t="shared" si="57"/>
        <v>0</v>
      </c>
      <c r="W142" s="288">
        <f t="shared" si="57"/>
        <v>0</v>
      </c>
      <c r="X142" s="308">
        <f t="shared" si="57"/>
        <v>0</v>
      </c>
      <c r="Y142" s="199">
        <f t="shared" si="51"/>
        <v>-1.4705882352941175</v>
      </c>
    </row>
    <row r="143" spans="2:25" ht="30.75" hidden="1">
      <c r="B143" s="299" t="s">
        <v>39</v>
      </c>
      <c r="C143" s="287">
        <v>31010200</v>
      </c>
      <c r="D143" s="300">
        <f>D77</f>
        <v>35</v>
      </c>
      <c r="E143" s="300">
        <f aca="true" t="shared" si="58" ref="E143:X143">E77</f>
        <v>35</v>
      </c>
      <c r="F143" s="300">
        <f t="shared" si="58"/>
        <v>3.77</v>
      </c>
      <c r="G143" s="301">
        <f t="shared" si="58"/>
        <v>3.77</v>
      </c>
      <c r="H143" s="300">
        <f t="shared" si="58"/>
        <v>0</v>
      </c>
      <c r="I143" s="324">
        <f t="shared" si="58"/>
        <v>1</v>
      </c>
      <c r="J143" s="300">
        <f t="shared" si="58"/>
        <v>-31.23</v>
      </c>
      <c r="K143" s="324">
        <f t="shared" si="58"/>
        <v>0.10771428571428572</v>
      </c>
      <c r="L143" s="300">
        <f t="shared" si="58"/>
        <v>0</v>
      </c>
      <c r="M143" s="300">
        <f t="shared" si="58"/>
        <v>0</v>
      </c>
      <c r="N143" s="300">
        <f t="shared" si="58"/>
        <v>0</v>
      </c>
      <c r="O143" s="300">
        <f t="shared" si="58"/>
        <v>34.22</v>
      </c>
      <c r="P143" s="300">
        <f t="shared" si="58"/>
        <v>0.7800000000000011</v>
      </c>
      <c r="Q143" s="324">
        <f t="shared" si="58"/>
        <v>1.0227936879018118</v>
      </c>
      <c r="R143" s="300">
        <f t="shared" si="58"/>
        <v>1.49</v>
      </c>
      <c r="S143" s="300">
        <f t="shared" si="58"/>
        <v>2.2800000000000002</v>
      </c>
      <c r="T143" s="324">
        <f t="shared" si="58"/>
        <v>2.530201342281879</v>
      </c>
      <c r="U143" s="300">
        <f t="shared" si="58"/>
        <v>3.77</v>
      </c>
      <c r="V143" s="300">
        <f t="shared" si="58"/>
        <v>3.77</v>
      </c>
      <c r="W143" s="300">
        <f t="shared" si="58"/>
        <v>0</v>
      </c>
      <c r="X143" s="324">
        <f t="shared" si="58"/>
        <v>1</v>
      </c>
      <c r="Y143" s="199">
        <f t="shared" si="51"/>
        <v>1.5074076543800674</v>
      </c>
    </row>
    <row r="144" spans="2:25" ht="30.75" hidden="1">
      <c r="B144" s="299" t="s">
        <v>49</v>
      </c>
      <c r="C144" s="287">
        <v>31020000</v>
      </c>
      <c r="D144" s="300">
        <f>D78</f>
        <v>0</v>
      </c>
      <c r="E144" s="300">
        <f aca="true" t="shared" si="59" ref="E144:X144">E78</f>
        <v>0</v>
      </c>
      <c r="F144" s="300">
        <f t="shared" si="59"/>
        <v>0</v>
      </c>
      <c r="G144" s="301">
        <f t="shared" si="59"/>
        <v>0</v>
      </c>
      <c r="H144" s="300">
        <f t="shared" si="59"/>
        <v>0</v>
      </c>
      <c r="I144" s="324" t="e">
        <f t="shared" si="59"/>
        <v>#DIV/0!</v>
      </c>
      <c r="J144" s="300">
        <f t="shared" si="59"/>
        <v>0</v>
      </c>
      <c r="K144" s="324">
        <f t="shared" si="59"/>
        <v>0</v>
      </c>
      <c r="L144" s="300">
        <f t="shared" si="59"/>
        <v>0</v>
      </c>
      <c r="M144" s="300">
        <f t="shared" si="59"/>
        <v>0</v>
      </c>
      <c r="N144" s="300">
        <f t="shared" si="59"/>
        <v>0</v>
      </c>
      <c r="O144" s="300">
        <f t="shared" si="59"/>
        <v>-4.86</v>
      </c>
      <c r="P144" s="300">
        <f t="shared" si="59"/>
        <v>4.86</v>
      </c>
      <c r="Q144" s="324">
        <f t="shared" si="59"/>
        <v>0</v>
      </c>
      <c r="R144" s="300">
        <f t="shared" si="59"/>
        <v>0</v>
      </c>
      <c r="S144" s="300">
        <f t="shared" si="59"/>
        <v>0</v>
      </c>
      <c r="T144" s="324" t="e">
        <f t="shared" si="59"/>
        <v>#DIV/0!</v>
      </c>
      <c r="U144" s="300">
        <f t="shared" si="59"/>
        <v>0</v>
      </c>
      <c r="V144" s="300">
        <f t="shared" si="59"/>
        <v>0</v>
      </c>
      <c r="W144" s="300">
        <f t="shared" si="59"/>
        <v>0</v>
      </c>
      <c r="X144" s="324">
        <f t="shared" si="59"/>
        <v>0</v>
      </c>
      <c r="Y144" s="199" t="e">
        <f t="shared" si="51"/>
        <v>#DIV/0!</v>
      </c>
    </row>
    <row r="145" spans="4:25" ht="15" hidden="1">
      <c r="D145" s="304">
        <f>SUM(D136:D144)</f>
        <v>1304.1</v>
      </c>
      <c r="E145" s="304">
        <f>SUM(E136:E144)</f>
        <v>1304.1</v>
      </c>
      <c r="F145" s="304">
        <f>SUM(F136:F144)</f>
        <v>34.2</v>
      </c>
      <c r="G145" s="333">
        <f>SUM(G136:G144)</f>
        <v>27.669999999999998</v>
      </c>
      <c r="H145" s="304">
        <f>SUM(H136:H144)</f>
        <v>-6.529999999999999</v>
      </c>
      <c r="I145" s="189">
        <f>G145/F145</f>
        <v>0.80906432748538</v>
      </c>
      <c r="J145" s="304">
        <f aca="true" t="shared" si="60" ref="J145:P145">SUM(J136:J144)</f>
        <v>-1276.43</v>
      </c>
      <c r="K145" s="189">
        <f t="shared" si="60"/>
        <v>0.24460130998034224</v>
      </c>
      <c r="L145" s="304">
        <f t="shared" si="60"/>
        <v>0</v>
      </c>
      <c r="M145" s="304">
        <f t="shared" si="60"/>
        <v>0</v>
      </c>
      <c r="N145" s="304">
        <f t="shared" si="60"/>
        <v>0</v>
      </c>
      <c r="O145" s="304">
        <f t="shared" si="60"/>
        <v>1238.34</v>
      </c>
      <c r="P145" s="304">
        <f t="shared" si="60"/>
        <v>65.76000000000005</v>
      </c>
      <c r="Q145" s="189">
        <f>E145/O145</f>
        <v>1.053103348030428</v>
      </c>
      <c r="R145" s="304">
        <f>SUM(R136:R144)</f>
        <v>29.2</v>
      </c>
      <c r="S145" s="304">
        <f>SUM(S136:S144)</f>
        <v>-1.5300000000000011</v>
      </c>
      <c r="T145" s="189">
        <f>G145/R145</f>
        <v>0.9476027397260274</v>
      </c>
      <c r="U145" s="304">
        <f>SUM(U136:U144)</f>
        <v>34.2</v>
      </c>
      <c r="V145" s="304">
        <f>SUM(V136:V144)</f>
        <v>27.669999999999998</v>
      </c>
      <c r="W145" s="304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05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06" t="s">
        <v>89</v>
      </c>
      <c r="C148" s="307">
        <v>22010300</v>
      </c>
      <c r="D148" s="288">
        <f>D60</f>
        <v>1284</v>
      </c>
      <c r="E148" s="288">
        <f aca="true" t="shared" si="61" ref="E148:X148">E60</f>
        <v>1284</v>
      </c>
      <c r="F148" s="288">
        <f t="shared" si="61"/>
        <v>89.19</v>
      </c>
      <c r="G148" s="288">
        <f t="shared" si="61"/>
        <v>89.19</v>
      </c>
      <c r="H148" s="288">
        <f t="shared" si="61"/>
        <v>0</v>
      </c>
      <c r="I148" s="308">
        <f t="shared" si="61"/>
        <v>1</v>
      </c>
      <c r="J148" s="288">
        <f t="shared" si="61"/>
        <v>-1194.81</v>
      </c>
      <c r="K148" s="308">
        <f t="shared" si="61"/>
        <v>0.0694626168224299</v>
      </c>
      <c r="L148" s="288">
        <f t="shared" si="61"/>
        <v>0</v>
      </c>
      <c r="M148" s="288">
        <f t="shared" si="61"/>
        <v>0</v>
      </c>
      <c r="N148" s="288">
        <f t="shared" si="61"/>
        <v>0</v>
      </c>
      <c r="O148" s="288">
        <f t="shared" si="61"/>
        <v>1205.14</v>
      </c>
      <c r="P148" s="288">
        <f t="shared" si="61"/>
        <v>78.8599999999999</v>
      </c>
      <c r="Q148" s="308">
        <f t="shared" si="61"/>
        <v>1.0654363808354215</v>
      </c>
      <c r="R148" s="288">
        <f t="shared" si="61"/>
        <v>89.45</v>
      </c>
      <c r="S148" s="288">
        <f t="shared" si="61"/>
        <v>-0.2600000000000051</v>
      </c>
      <c r="T148" s="308">
        <f t="shared" si="61"/>
        <v>0.9970933482392398</v>
      </c>
      <c r="U148" s="288">
        <f t="shared" si="61"/>
        <v>89.19</v>
      </c>
      <c r="V148" s="288">
        <f t="shared" si="61"/>
        <v>89.19</v>
      </c>
      <c r="W148" s="288">
        <f t="shared" si="61"/>
        <v>0</v>
      </c>
      <c r="X148" s="308">
        <f t="shared" si="61"/>
        <v>1</v>
      </c>
      <c r="Y148" s="199">
        <f t="shared" si="51"/>
        <v>-0.06834303259618169</v>
      </c>
    </row>
    <row r="149" spans="2:25" ht="15" hidden="1">
      <c r="B149" s="306" t="s">
        <v>106</v>
      </c>
      <c r="C149" s="307">
        <v>22010200</v>
      </c>
      <c r="D149" s="288">
        <f>D61</f>
        <v>0</v>
      </c>
      <c r="E149" s="288">
        <f aca="true" t="shared" si="62" ref="E149:X149">E61</f>
        <v>0</v>
      </c>
      <c r="F149" s="288">
        <f t="shared" si="62"/>
        <v>0</v>
      </c>
      <c r="G149" s="288">
        <f t="shared" si="62"/>
        <v>0</v>
      </c>
      <c r="H149" s="288">
        <f t="shared" si="62"/>
        <v>0</v>
      </c>
      <c r="I149" s="308" t="e">
        <f t="shared" si="62"/>
        <v>#DIV/0!</v>
      </c>
      <c r="J149" s="288">
        <f t="shared" si="62"/>
        <v>0</v>
      </c>
      <c r="K149" s="308" t="e">
        <f t="shared" si="62"/>
        <v>#DIV/0!</v>
      </c>
      <c r="L149" s="288">
        <f t="shared" si="62"/>
        <v>0</v>
      </c>
      <c r="M149" s="288">
        <f t="shared" si="62"/>
        <v>0</v>
      </c>
      <c r="N149" s="288">
        <f t="shared" si="62"/>
        <v>0</v>
      </c>
      <c r="O149" s="288">
        <f t="shared" si="62"/>
        <v>23.38</v>
      </c>
      <c r="P149" s="288">
        <f t="shared" si="62"/>
        <v>-23.38</v>
      </c>
      <c r="Q149" s="308">
        <f t="shared" si="62"/>
        <v>0</v>
      </c>
      <c r="R149" s="288">
        <f t="shared" si="62"/>
        <v>0</v>
      </c>
      <c r="S149" s="288">
        <f t="shared" si="62"/>
        <v>0</v>
      </c>
      <c r="T149" s="308">
        <f t="shared" si="62"/>
        <v>0</v>
      </c>
      <c r="U149" s="288">
        <f t="shared" si="62"/>
        <v>0</v>
      </c>
      <c r="V149" s="288">
        <f t="shared" si="62"/>
        <v>0</v>
      </c>
      <c r="W149" s="288">
        <f t="shared" si="62"/>
        <v>0</v>
      </c>
      <c r="X149" s="308" t="e">
        <f t="shared" si="62"/>
        <v>#DIV/0!</v>
      </c>
      <c r="Y149" s="199">
        <f t="shared" si="51"/>
        <v>0</v>
      </c>
    </row>
    <row r="150" spans="2:25" ht="15" hidden="1">
      <c r="B150" s="309" t="s">
        <v>65</v>
      </c>
      <c r="C150" s="310">
        <v>22012500</v>
      </c>
      <c r="D150" s="311">
        <f>D62</f>
        <v>21260</v>
      </c>
      <c r="E150" s="311">
        <f aca="true" t="shared" si="63" ref="E150:X150">E62</f>
        <v>21260</v>
      </c>
      <c r="F150" s="311">
        <f t="shared" si="63"/>
        <v>1890</v>
      </c>
      <c r="G150" s="311">
        <f t="shared" si="63"/>
        <v>1894.1</v>
      </c>
      <c r="H150" s="311">
        <f t="shared" si="63"/>
        <v>4.099999999999909</v>
      </c>
      <c r="I150" s="312">
        <f t="shared" si="63"/>
        <v>1.002169312169312</v>
      </c>
      <c r="J150" s="311">
        <f t="shared" si="63"/>
        <v>-19365.9</v>
      </c>
      <c r="K150" s="312">
        <f t="shared" si="63"/>
        <v>0.08909219190968955</v>
      </c>
      <c r="L150" s="311">
        <f t="shared" si="63"/>
        <v>0</v>
      </c>
      <c r="M150" s="311">
        <f t="shared" si="63"/>
        <v>0</v>
      </c>
      <c r="N150" s="311">
        <f t="shared" si="63"/>
        <v>0</v>
      </c>
      <c r="O150" s="311">
        <f t="shared" si="63"/>
        <v>20110.14</v>
      </c>
      <c r="P150" s="311">
        <f t="shared" si="63"/>
        <v>1149.8600000000006</v>
      </c>
      <c r="Q150" s="312">
        <f t="shared" si="63"/>
        <v>1.0571781200926498</v>
      </c>
      <c r="R150" s="311">
        <f t="shared" si="63"/>
        <v>1052.56</v>
      </c>
      <c r="S150" s="311">
        <f t="shared" si="63"/>
        <v>841.54</v>
      </c>
      <c r="T150" s="312">
        <f t="shared" si="63"/>
        <v>1.7995173671809683</v>
      </c>
      <c r="U150" s="311">
        <f t="shared" si="63"/>
        <v>1890</v>
      </c>
      <c r="V150" s="311">
        <f t="shared" si="63"/>
        <v>1894.1</v>
      </c>
      <c r="W150" s="311">
        <f t="shared" si="63"/>
        <v>4.099999999999909</v>
      </c>
      <c r="X150" s="312">
        <f t="shared" si="63"/>
        <v>1.002169312169312</v>
      </c>
      <c r="Y150" s="199">
        <f t="shared" si="51"/>
        <v>0.7423392470883186</v>
      </c>
    </row>
    <row r="151" spans="2:25" ht="30.75" hidden="1">
      <c r="B151" s="309" t="s">
        <v>86</v>
      </c>
      <c r="C151" s="310">
        <v>22012600</v>
      </c>
      <c r="D151" s="311">
        <f>D63</f>
        <v>767</v>
      </c>
      <c r="E151" s="311">
        <f aca="true" t="shared" si="64" ref="E151:X151">E63</f>
        <v>767</v>
      </c>
      <c r="F151" s="311">
        <f t="shared" si="64"/>
        <v>57</v>
      </c>
      <c r="G151" s="311">
        <f t="shared" si="64"/>
        <v>59.37</v>
      </c>
      <c r="H151" s="311">
        <f t="shared" si="64"/>
        <v>2.3699999999999974</v>
      </c>
      <c r="I151" s="312">
        <f t="shared" si="64"/>
        <v>1.041578947368421</v>
      </c>
      <c r="J151" s="311">
        <f t="shared" si="64"/>
        <v>-707.63</v>
      </c>
      <c r="K151" s="312">
        <f t="shared" si="64"/>
        <v>0.07740547588005214</v>
      </c>
      <c r="L151" s="311">
        <f t="shared" si="64"/>
        <v>0</v>
      </c>
      <c r="M151" s="311">
        <f t="shared" si="64"/>
        <v>0</v>
      </c>
      <c r="N151" s="311">
        <f t="shared" si="64"/>
        <v>0</v>
      </c>
      <c r="O151" s="311">
        <f t="shared" si="64"/>
        <v>710.04</v>
      </c>
      <c r="P151" s="311">
        <f t="shared" si="64"/>
        <v>56.960000000000036</v>
      </c>
      <c r="Q151" s="312">
        <f t="shared" si="64"/>
        <v>1.0802208326291478</v>
      </c>
      <c r="R151" s="311">
        <f t="shared" si="64"/>
        <v>44.53</v>
      </c>
      <c r="S151" s="311">
        <f t="shared" si="64"/>
        <v>14.839999999999996</v>
      </c>
      <c r="T151" s="312">
        <f t="shared" si="64"/>
        <v>1.3332584774309453</v>
      </c>
      <c r="U151" s="311">
        <f t="shared" si="64"/>
        <v>57</v>
      </c>
      <c r="V151" s="311">
        <f t="shared" si="64"/>
        <v>59.37</v>
      </c>
      <c r="W151" s="311">
        <f t="shared" si="64"/>
        <v>2.3699999999999974</v>
      </c>
      <c r="X151" s="312">
        <f t="shared" si="64"/>
        <v>1.041578947368421</v>
      </c>
      <c r="Y151" s="199">
        <f t="shared" si="51"/>
        <v>0.25303764480179747</v>
      </c>
    </row>
    <row r="152" spans="2:25" ht="30.75" hidden="1">
      <c r="B152" s="309" t="s">
        <v>90</v>
      </c>
      <c r="C152" s="310">
        <v>22012900</v>
      </c>
      <c r="D152" s="311">
        <f>D64</f>
        <v>44</v>
      </c>
      <c r="E152" s="311">
        <f aca="true" t="shared" si="65" ref="E152:X152">E64</f>
        <v>44</v>
      </c>
      <c r="F152" s="311">
        <f t="shared" si="65"/>
        <v>1</v>
      </c>
      <c r="G152" s="311">
        <f t="shared" si="65"/>
        <v>1.06</v>
      </c>
      <c r="H152" s="311">
        <f t="shared" si="65"/>
        <v>0.06000000000000005</v>
      </c>
      <c r="I152" s="312">
        <f t="shared" si="65"/>
        <v>1.06</v>
      </c>
      <c r="J152" s="311">
        <f t="shared" si="65"/>
        <v>-42.94</v>
      </c>
      <c r="K152" s="312">
        <f t="shared" si="65"/>
        <v>0.024090909090909093</v>
      </c>
      <c r="L152" s="311">
        <f t="shared" si="65"/>
        <v>0</v>
      </c>
      <c r="M152" s="311">
        <f t="shared" si="65"/>
        <v>0</v>
      </c>
      <c r="N152" s="311">
        <f t="shared" si="65"/>
        <v>0</v>
      </c>
      <c r="O152" s="311">
        <f t="shared" si="65"/>
        <v>41.44</v>
      </c>
      <c r="P152" s="311">
        <f t="shared" si="65"/>
        <v>2.5600000000000023</v>
      </c>
      <c r="Q152" s="312">
        <f t="shared" si="65"/>
        <v>1.0617760617760619</v>
      </c>
      <c r="R152" s="311">
        <f t="shared" si="65"/>
        <v>0</v>
      </c>
      <c r="S152" s="311">
        <f t="shared" si="65"/>
        <v>1.06</v>
      </c>
      <c r="T152" s="312" t="e">
        <f t="shared" si="65"/>
        <v>#DIV/0!</v>
      </c>
      <c r="U152" s="311">
        <f t="shared" si="65"/>
        <v>1</v>
      </c>
      <c r="V152" s="311">
        <f t="shared" si="65"/>
        <v>1.06</v>
      </c>
      <c r="W152" s="311">
        <f t="shared" si="65"/>
        <v>0.06000000000000005</v>
      </c>
      <c r="X152" s="312">
        <f t="shared" si="65"/>
        <v>1.06</v>
      </c>
      <c r="Y152" s="199" t="e">
        <f t="shared" si="51"/>
        <v>#DIV/0!</v>
      </c>
    </row>
    <row r="153" spans="2:25" ht="15" hidden="1">
      <c r="B153" s="305" t="s">
        <v>158</v>
      </c>
      <c r="C153" s="313">
        <v>22010000</v>
      </c>
      <c r="D153" s="304">
        <f>SUM(D148:D152)</f>
        <v>23355</v>
      </c>
      <c r="E153" s="304">
        <f aca="true" t="shared" si="66" ref="E153:W153">SUM(E148:E152)</f>
        <v>23355</v>
      </c>
      <c r="F153" s="304">
        <f t="shared" si="66"/>
        <v>2037.19</v>
      </c>
      <c r="G153" s="304">
        <f t="shared" si="66"/>
        <v>2043.7199999999998</v>
      </c>
      <c r="H153" s="304">
        <f t="shared" si="66"/>
        <v>6.529999999999907</v>
      </c>
      <c r="I153" s="189">
        <f>G153/F153</f>
        <v>1.0032053956675615</v>
      </c>
      <c r="J153" s="304">
        <f t="shared" si="66"/>
        <v>-21311.280000000002</v>
      </c>
      <c r="K153" s="189">
        <f>G153/E153</f>
        <v>0.0875067437379576</v>
      </c>
      <c r="L153" s="304">
        <f t="shared" si="66"/>
        <v>0</v>
      </c>
      <c r="M153" s="304">
        <f t="shared" si="66"/>
        <v>0</v>
      </c>
      <c r="N153" s="304">
        <f t="shared" si="66"/>
        <v>0</v>
      </c>
      <c r="O153" s="304">
        <f t="shared" si="66"/>
        <v>22090.14</v>
      </c>
      <c r="P153" s="304">
        <f t="shared" si="66"/>
        <v>1264.8600000000006</v>
      </c>
      <c r="Q153" s="189">
        <f>E153/O153</f>
        <v>1.0572590304995804</v>
      </c>
      <c r="R153" s="304">
        <f t="shared" si="66"/>
        <v>1186.54</v>
      </c>
      <c r="S153" s="304">
        <f t="shared" si="66"/>
        <v>857.18</v>
      </c>
      <c r="T153" s="189">
        <f>G153/R153</f>
        <v>1.7224198088560014</v>
      </c>
      <c r="U153" s="304">
        <f t="shared" si="66"/>
        <v>2037.19</v>
      </c>
      <c r="V153" s="304">
        <f t="shared" si="66"/>
        <v>2043.7199999999998</v>
      </c>
      <c r="W153" s="304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05" t="s">
        <v>159</v>
      </c>
      <c r="D156" s="4"/>
      <c r="F156" s="78"/>
      <c r="G156" s="4"/>
      <c r="Y156" s="199"/>
    </row>
    <row r="157" spans="2:25" ht="15" hidden="1">
      <c r="B157" s="314" t="s">
        <v>13</v>
      </c>
      <c r="C157" s="287" t="s">
        <v>19</v>
      </c>
      <c r="D157" s="303">
        <f>D72</f>
        <v>8170</v>
      </c>
      <c r="E157" s="303">
        <f aca="true" t="shared" si="67" ref="E157:X157">E72</f>
        <v>8170</v>
      </c>
      <c r="F157" s="303">
        <f t="shared" si="67"/>
        <v>568.65</v>
      </c>
      <c r="G157" s="303">
        <f t="shared" si="67"/>
        <v>568.65</v>
      </c>
      <c r="H157" s="303">
        <f t="shared" si="67"/>
        <v>0</v>
      </c>
      <c r="I157" s="302">
        <f t="shared" si="67"/>
        <v>1</v>
      </c>
      <c r="J157" s="303">
        <f t="shared" si="67"/>
        <v>-7601.35</v>
      </c>
      <c r="K157" s="302">
        <f t="shared" si="67"/>
        <v>0.06960220318237453</v>
      </c>
      <c r="L157" s="303">
        <f t="shared" si="67"/>
        <v>0</v>
      </c>
      <c r="M157" s="303">
        <f t="shared" si="67"/>
        <v>0</v>
      </c>
      <c r="N157" s="303">
        <f t="shared" si="67"/>
        <v>0</v>
      </c>
      <c r="O157" s="303">
        <f t="shared" si="67"/>
        <v>8086.92</v>
      </c>
      <c r="P157" s="303">
        <f t="shared" si="67"/>
        <v>83.07999999999993</v>
      </c>
      <c r="Q157" s="302">
        <f t="shared" si="67"/>
        <v>1.0102733797292418</v>
      </c>
      <c r="R157" s="303">
        <f t="shared" si="67"/>
        <v>2247.33</v>
      </c>
      <c r="S157" s="303">
        <f t="shared" si="67"/>
        <v>-1678.6799999999998</v>
      </c>
      <c r="T157" s="302">
        <f t="shared" si="67"/>
        <v>0.2530335998718479</v>
      </c>
      <c r="U157" s="303">
        <f t="shared" si="67"/>
        <v>568.65</v>
      </c>
      <c r="V157" s="303">
        <f t="shared" si="67"/>
        <v>568.65</v>
      </c>
      <c r="W157" s="303">
        <f t="shared" si="67"/>
        <v>0</v>
      </c>
      <c r="X157" s="302">
        <f t="shared" si="67"/>
        <v>1</v>
      </c>
      <c r="Y157" s="199">
        <f t="shared" si="51"/>
        <v>-0.7572397798573939</v>
      </c>
    </row>
    <row r="158" spans="2:25" ht="46.5" hidden="1">
      <c r="B158" s="314" t="s">
        <v>38</v>
      </c>
      <c r="C158" s="287">
        <v>24061900</v>
      </c>
      <c r="D158" s="303">
        <f>D76</f>
        <v>174.4</v>
      </c>
      <c r="E158" s="303">
        <f aca="true" t="shared" si="68" ref="E158:X158">E76</f>
        <v>174.4</v>
      </c>
      <c r="F158" s="303">
        <f t="shared" si="68"/>
        <v>0</v>
      </c>
      <c r="G158" s="303">
        <f t="shared" si="68"/>
        <v>0</v>
      </c>
      <c r="H158" s="303">
        <f t="shared" si="68"/>
        <v>0</v>
      </c>
      <c r="I158" s="302" t="e">
        <f t="shared" si="68"/>
        <v>#DIV/0!</v>
      </c>
      <c r="J158" s="303">
        <f t="shared" si="68"/>
        <v>-174.4</v>
      </c>
      <c r="K158" s="302">
        <f t="shared" si="68"/>
        <v>0</v>
      </c>
      <c r="L158" s="303">
        <f t="shared" si="68"/>
        <v>0</v>
      </c>
      <c r="M158" s="303">
        <f t="shared" si="68"/>
        <v>0</v>
      </c>
      <c r="N158" s="303">
        <f t="shared" si="68"/>
        <v>0</v>
      </c>
      <c r="O158" s="303">
        <f t="shared" si="68"/>
        <v>142.18</v>
      </c>
      <c r="P158" s="303">
        <f t="shared" si="68"/>
        <v>32.22</v>
      </c>
      <c r="Q158" s="302">
        <f t="shared" si="68"/>
        <v>1.2266141510761006</v>
      </c>
      <c r="R158" s="303">
        <f t="shared" si="68"/>
        <v>32.89</v>
      </c>
      <c r="S158" s="303">
        <f t="shared" si="68"/>
        <v>-32.89</v>
      </c>
      <c r="T158" s="302">
        <f t="shared" si="68"/>
        <v>0</v>
      </c>
      <c r="U158" s="303">
        <f t="shared" si="68"/>
        <v>0</v>
      </c>
      <c r="V158" s="303">
        <f t="shared" si="68"/>
        <v>0</v>
      </c>
      <c r="W158" s="303">
        <f t="shared" si="68"/>
        <v>0</v>
      </c>
      <c r="X158" s="302" t="e">
        <f t="shared" si="68"/>
        <v>#DIV/0!</v>
      </c>
      <c r="Y158" s="199">
        <f t="shared" si="51"/>
        <v>-1.2266141510761006</v>
      </c>
    </row>
    <row r="159" spans="2:25" ht="15" hidden="1">
      <c r="B159" s="305" t="s">
        <v>159</v>
      </c>
      <c r="C159" s="315">
        <v>24060000</v>
      </c>
      <c r="D159" s="304">
        <f>SUM(D157:D158)</f>
        <v>8344.4</v>
      </c>
      <c r="E159" s="304">
        <f aca="true" t="shared" si="69" ref="E159:W159">SUM(E157:E158)</f>
        <v>8344.4</v>
      </c>
      <c r="F159" s="304">
        <f t="shared" si="69"/>
        <v>568.65</v>
      </c>
      <c r="G159" s="304">
        <f t="shared" si="69"/>
        <v>568.65</v>
      </c>
      <c r="H159" s="304">
        <f t="shared" si="69"/>
        <v>0</v>
      </c>
      <c r="I159" s="189">
        <f>G159/F159</f>
        <v>1</v>
      </c>
      <c r="J159" s="304">
        <f t="shared" si="69"/>
        <v>-7775.75</v>
      </c>
      <c r="K159" s="189">
        <f>G159/E159</f>
        <v>0.06814750011984085</v>
      </c>
      <c r="L159" s="304">
        <f t="shared" si="69"/>
        <v>0</v>
      </c>
      <c r="M159" s="304">
        <f t="shared" si="69"/>
        <v>0</v>
      </c>
      <c r="N159" s="304">
        <f t="shared" si="69"/>
        <v>0</v>
      </c>
      <c r="O159" s="304">
        <f t="shared" si="69"/>
        <v>8229.1</v>
      </c>
      <c r="P159" s="304">
        <f t="shared" si="69"/>
        <v>115.29999999999993</v>
      </c>
      <c r="Q159" s="189">
        <f>E159/O159</f>
        <v>1.0140112527493892</v>
      </c>
      <c r="R159" s="304">
        <f t="shared" si="69"/>
        <v>2280.22</v>
      </c>
      <c r="S159" s="304">
        <f t="shared" si="69"/>
        <v>-1711.57</v>
      </c>
      <c r="T159" s="189">
        <f>G159/R159</f>
        <v>0.24938383138469097</v>
      </c>
      <c r="U159" s="304">
        <f t="shared" si="69"/>
        <v>568.65</v>
      </c>
      <c r="V159" s="304">
        <f t="shared" si="69"/>
        <v>568.65</v>
      </c>
      <c r="W159" s="304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2018-02-26T09:34:14Z</cp:lastPrinted>
  <dcterms:created xsi:type="dcterms:W3CDTF">2003-07-28T11:27:56Z</dcterms:created>
  <dcterms:modified xsi:type="dcterms:W3CDTF">2018-02-26T09:54:26Z</dcterms:modified>
  <cp:category/>
  <cp:version/>
  <cp:contentType/>
  <cp:contentStatus/>
</cp:coreProperties>
</file>